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8645" windowHeight="99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0" i="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29"/>
  <c r="C28"/>
  <c r="C27"/>
  <c r="C26"/>
  <c r="C25"/>
  <c r="Q130"/>
  <c r="P130"/>
  <c r="O130"/>
  <c r="Q129"/>
  <c r="P129"/>
  <c r="O129"/>
  <c r="Q128"/>
  <c r="P128"/>
  <c r="O128"/>
  <c r="Q127"/>
  <c r="P127"/>
  <c r="O127"/>
  <c r="Q126"/>
  <c r="P126"/>
  <c r="O126"/>
  <c r="Q125"/>
  <c r="P125"/>
  <c r="O125"/>
  <c r="Q124"/>
  <c r="P124"/>
  <c r="O124"/>
  <c r="Q123"/>
  <c r="P123"/>
  <c r="O123"/>
  <c r="Q122"/>
  <c r="P122"/>
  <c r="O122"/>
  <c r="Q121"/>
  <c r="P121"/>
  <c r="O121"/>
  <c r="Q120"/>
  <c r="P120"/>
  <c r="O120"/>
  <c r="Q119"/>
  <c r="P119"/>
  <c r="O119"/>
  <c r="Q118"/>
  <c r="P118"/>
  <c r="O118"/>
  <c r="Q117"/>
  <c r="P117"/>
  <c r="O117"/>
  <c r="Q116"/>
  <c r="P116"/>
  <c r="O116"/>
  <c r="Q115"/>
  <c r="P115"/>
  <c r="O115"/>
  <c r="Q114"/>
  <c r="P114"/>
  <c r="O114"/>
  <c r="Q113"/>
  <c r="P113"/>
  <c r="O113"/>
  <c r="Q112"/>
  <c r="P112"/>
  <c r="O112"/>
  <c r="Q111"/>
  <c r="P111"/>
  <c r="O111"/>
  <c r="Q51"/>
  <c r="P51"/>
  <c r="O51"/>
  <c r="Q50"/>
  <c r="P50"/>
  <c r="O50"/>
  <c r="Q49"/>
  <c r="P49"/>
  <c r="O49"/>
  <c r="Q48"/>
  <c r="P48"/>
  <c r="O48"/>
  <c r="Q47"/>
  <c r="P47"/>
  <c r="O47"/>
  <c r="Q46"/>
  <c r="P46"/>
  <c r="O46"/>
  <c r="Q45"/>
  <c r="P45"/>
  <c r="O45"/>
  <c r="Q44"/>
  <c r="P44"/>
  <c r="O44"/>
  <c r="Q43"/>
  <c r="P43"/>
  <c r="O43"/>
  <c r="Q42"/>
  <c r="P42"/>
  <c r="O42"/>
  <c r="Q41"/>
  <c r="P41"/>
  <c r="O41"/>
  <c r="Q40"/>
  <c r="P40"/>
  <c r="O40"/>
  <c r="Q39"/>
  <c r="P39"/>
  <c r="O39"/>
  <c r="Q38"/>
  <c r="P38"/>
  <c r="O38"/>
  <c r="Q37"/>
  <c r="P37"/>
  <c r="O37"/>
  <c r="Q36"/>
  <c r="P36"/>
  <c r="O36"/>
  <c r="Q35"/>
  <c r="P35"/>
  <c r="O35"/>
  <c r="Q34"/>
  <c r="P34"/>
  <c r="O34"/>
  <c r="Q33"/>
  <c r="P33"/>
  <c r="O33"/>
  <c r="Q32"/>
  <c r="P32"/>
  <c r="O32"/>
  <c r="Q31"/>
  <c r="P31"/>
  <c r="O31"/>
  <c r="Q30"/>
  <c r="P30"/>
  <c r="O30"/>
  <c r="Q29"/>
  <c r="P29"/>
  <c r="O29"/>
  <c r="Q28"/>
  <c r="P28"/>
  <c r="O28"/>
  <c r="Q27"/>
  <c r="P27"/>
  <c r="O27"/>
  <c r="Q26"/>
  <c r="P26"/>
  <c r="O26"/>
  <c r="Q25"/>
  <c r="P25"/>
  <c r="O25"/>
  <c r="Q24"/>
  <c r="P24"/>
  <c r="O24"/>
  <c r="Q23"/>
  <c r="P23"/>
  <c r="O23"/>
  <c r="Q22"/>
  <c r="P22"/>
  <c r="O22"/>
  <c r="Q21"/>
  <c r="P21"/>
  <c r="O21"/>
  <c r="Q20"/>
  <c r="P20"/>
  <c r="O20"/>
  <c r="Q19"/>
  <c r="P19"/>
  <c r="O19"/>
  <c r="Q18"/>
  <c r="P18"/>
  <c r="O18"/>
  <c r="Q17"/>
  <c r="P17"/>
  <c r="O17"/>
  <c r="Q16"/>
  <c r="P16"/>
  <c r="O16"/>
  <c r="Q15"/>
  <c r="P15"/>
  <c r="O15"/>
  <c r="Q14"/>
  <c r="P14"/>
  <c r="O14"/>
  <c r="Q13"/>
  <c r="P13"/>
  <c r="O13"/>
  <c r="Q12"/>
  <c r="P12"/>
  <c r="O12"/>
  <c r="Q11"/>
  <c r="P11"/>
  <c r="O11"/>
  <c r="Q10"/>
  <c r="P10"/>
  <c r="O10"/>
  <c r="M52"/>
  <c r="N52"/>
  <c r="Q52" s="1"/>
  <c r="M53"/>
  <c r="O53" s="1"/>
  <c r="N53"/>
  <c r="Q53" s="1"/>
  <c r="M54"/>
  <c r="P54" s="1"/>
  <c r="N54"/>
  <c r="Q54" s="1"/>
  <c r="M55"/>
  <c r="P55" s="1"/>
  <c r="N55"/>
  <c r="M56"/>
  <c r="P56" s="1"/>
  <c r="N56"/>
  <c r="Q56" s="1"/>
  <c r="M57"/>
  <c r="O57" s="1"/>
  <c r="N57"/>
  <c r="Q57" s="1"/>
  <c r="M58"/>
  <c r="P58" s="1"/>
  <c r="N58"/>
  <c r="Q58" s="1"/>
  <c r="M59"/>
  <c r="O59" s="1"/>
  <c r="N59"/>
  <c r="Q59" s="1"/>
  <c r="M60"/>
  <c r="N60"/>
  <c r="Q60" s="1"/>
  <c r="M61"/>
  <c r="O61" s="1"/>
  <c r="N61"/>
  <c r="Q61" s="1"/>
  <c r="M62"/>
  <c r="N62"/>
  <c r="Q62" s="1"/>
  <c r="M63"/>
  <c r="P63" s="1"/>
  <c r="N63"/>
  <c r="M64"/>
  <c r="P64" s="1"/>
  <c r="N64"/>
  <c r="Q64" s="1"/>
  <c r="M65"/>
  <c r="O65" s="1"/>
  <c r="N65"/>
  <c r="Q65" s="1"/>
  <c r="M66"/>
  <c r="P66" s="1"/>
  <c r="N66"/>
  <c r="Q66" s="1"/>
  <c r="M67"/>
  <c r="O67" s="1"/>
  <c r="N67"/>
  <c r="Q67" s="1"/>
  <c r="M68"/>
  <c r="N68"/>
  <c r="Q68" s="1"/>
  <c r="M69"/>
  <c r="O69" s="1"/>
  <c r="N69"/>
  <c r="Q69" s="1"/>
  <c r="M70"/>
  <c r="N70"/>
  <c r="Q70" s="1"/>
  <c r="M71"/>
  <c r="P71" s="1"/>
  <c r="N71"/>
  <c r="M72"/>
  <c r="P72" s="1"/>
  <c r="N72"/>
  <c r="Q72" s="1"/>
  <c r="M73"/>
  <c r="O73" s="1"/>
  <c r="N73"/>
  <c r="Q73" s="1"/>
  <c r="M74"/>
  <c r="P74" s="1"/>
  <c r="N74"/>
  <c r="Q74" s="1"/>
  <c r="M75"/>
  <c r="O75" s="1"/>
  <c r="N75"/>
  <c r="Q75" s="1"/>
  <c r="M76"/>
  <c r="N76"/>
  <c r="Q76" s="1"/>
  <c r="M77"/>
  <c r="O77" s="1"/>
  <c r="N77"/>
  <c r="Q77" s="1"/>
  <c r="M78"/>
  <c r="N78"/>
  <c r="Q78" s="1"/>
  <c r="M79"/>
  <c r="P79" s="1"/>
  <c r="N79"/>
  <c r="M80"/>
  <c r="P80" s="1"/>
  <c r="N80"/>
  <c r="Q80" s="1"/>
  <c r="M81"/>
  <c r="O81" s="1"/>
  <c r="N81"/>
  <c r="Q81" s="1"/>
  <c r="M82"/>
  <c r="P82" s="1"/>
  <c r="N82"/>
  <c r="Q82" s="1"/>
  <c r="M83"/>
  <c r="O83" s="1"/>
  <c r="N83"/>
  <c r="Q83" s="1"/>
  <c r="M84"/>
  <c r="N84"/>
  <c r="Q84" s="1"/>
  <c r="M85"/>
  <c r="O85" s="1"/>
  <c r="N85"/>
  <c r="Q85" s="1"/>
  <c r="M86"/>
  <c r="N86"/>
  <c r="Q86" s="1"/>
  <c r="M87"/>
  <c r="P87" s="1"/>
  <c r="N87"/>
  <c r="M88"/>
  <c r="P88" s="1"/>
  <c r="N88"/>
  <c r="Q88" s="1"/>
  <c r="M89"/>
  <c r="O89" s="1"/>
  <c r="N89"/>
  <c r="Q89" s="1"/>
  <c r="M90"/>
  <c r="P90" s="1"/>
  <c r="N90"/>
  <c r="Q90" s="1"/>
  <c r="M91"/>
  <c r="O91" s="1"/>
  <c r="N91"/>
  <c r="Q91" s="1"/>
  <c r="M92"/>
  <c r="N92"/>
  <c r="Q92" s="1"/>
  <c r="M93"/>
  <c r="O93" s="1"/>
  <c r="N93"/>
  <c r="Q93" s="1"/>
  <c r="M94"/>
  <c r="N94"/>
  <c r="Q94" s="1"/>
  <c r="M95"/>
  <c r="P95" s="1"/>
  <c r="N95"/>
  <c r="M96"/>
  <c r="P96" s="1"/>
  <c r="N96"/>
  <c r="Q96" s="1"/>
  <c r="M97"/>
  <c r="O97" s="1"/>
  <c r="N97"/>
  <c r="Q97" s="1"/>
  <c r="M98"/>
  <c r="N98"/>
  <c r="Q98" s="1"/>
  <c r="M99"/>
  <c r="O99" s="1"/>
  <c r="N99"/>
  <c r="Q99" s="1"/>
  <c r="M100"/>
  <c r="N100"/>
  <c r="Q100" s="1"/>
  <c r="M101"/>
  <c r="O101" s="1"/>
  <c r="N101"/>
  <c r="Q101" s="1"/>
  <c r="M102"/>
  <c r="N102"/>
  <c r="Q102" s="1"/>
  <c r="M103"/>
  <c r="O103" s="1"/>
  <c r="N103"/>
  <c r="Q103" s="1"/>
  <c r="M104"/>
  <c r="P104" s="1"/>
  <c r="N104"/>
  <c r="Q104" s="1"/>
  <c r="M105"/>
  <c r="O105" s="1"/>
  <c r="N105"/>
  <c r="Q105" s="1"/>
  <c r="M106"/>
  <c r="N106"/>
  <c r="Q106" s="1"/>
  <c r="M107"/>
  <c r="O107" s="1"/>
  <c r="N107"/>
  <c r="Q107" s="1"/>
  <c r="M108"/>
  <c r="N108"/>
  <c r="Q108" s="1"/>
  <c r="M109"/>
  <c r="O109" s="1"/>
  <c r="N109"/>
  <c r="Q109" s="1"/>
  <c r="M110"/>
  <c r="N110"/>
  <c r="Q110" s="1"/>
  <c r="J130"/>
  <c r="V130" s="1"/>
  <c r="I130"/>
  <c r="S130" s="1"/>
  <c r="J129"/>
  <c r="I129"/>
  <c r="S129" s="1"/>
  <c r="J128"/>
  <c r="V128" s="1"/>
  <c r="I128"/>
  <c r="J127"/>
  <c r="V127" s="1"/>
  <c r="I127"/>
  <c r="S127" s="1"/>
  <c r="J126"/>
  <c r="V126" s="1"/>
  <c r="I126"/>
  <c r="S126" s="1"/>
  <c r="J125"/>
  <c r="I125"/>
  <c r="S125" s="1"/>
  <c r="J124"/>
  <c r="I124"/>
  <c r="J123"/>
  <c r="I123"/>
  <c r="J122"/>
  <c r="V122" s="1"/>
  <c r="I122"/>
  <c r="S122" s="1"/>
  <c r="J121"/>
  <c r="I121"/>
  <c r="S121" s="1"/>
  <c r="J120"/>
  <c r="V120" s="1"/>
  <c r="I120"/>
  <c r="J119"/>
  <c r="V119" s="1"/>
  <c r="I119"/>
  <c r="S119" s="1"/>
  <c r="J118"/>
  <c r="V118" s="1"/>
  <c r="I118"/>
  <c r="S118" s="1"/>
  <c r="J117"/>
  <c r="I117"/>
  <c r="S117" s="1"/>
  <c r="J116"/>
  <c r="I116"/>
  <c r="J115"/>
  <c r="I115"/>
  <c r="J114"/>
  <c r="V114" s="1"/>
  <c r="I114"/>
  <c r="S114" s="1"/>
  <c r="J113"/>
  <c r="I113"/>
  <c r="S113" s="1"/>
  <c r="J112"/>
  <c r="V112" s="1"/>
  <c r="I112"/>
  <c r="J111"/>
  <c r="V111" s="1"/>
  <c r="I111"/>
  <c r="S111" s="1"/>
  <c r="J51"/>
  <c r="V51" s="1"/>
  <c r="I51"/>
  <c r="S51" s="1"/>
  <c r="J50"/>
  <c r="I50"/>
  <c r="S50" s="1"/>
  <c r="J49"/>
  <c r="I49"/>
  <c r="J48"/>
  <c r="V48" s="1"/>
  <c r="I48"/>
  <c r="S48" s="1"/>
  <c r="J47"/>
  <c r="V47" s="1"/>
  <c r="I47"/>
  <c r="S47" s="1"/>
  <c r="J46"/>
  <c r="I46"/>
  <c r="S46" s="1"/>
  <c r="J45"/>
  <c r="V45" s="1"/>
  <c r="I45"/>
  <c r="J44"/>
  <c r="V44" s="1"/>
  <c r="I44"/>
  <c r="S44" s="1"/>
  <c r="J43"/>
  <c r="V43" s="1"/>
  <c r="I43"/>
  <c r="S43" s="1"/>
  <c r="J42"/>
  <c r="I42"/>
  <c r="S42" s="1"/>
  <c r="J41"/>
  <c r="I41"/>
  <c r="J40"/>
  <c r="V40" s="1"/>
  <c r="I40"/>
  <c r="S40" s="1"/>
  <c r="J39"/>
  <c r="V39" s="1"/>
  <c r="I39"/>
  <c r="S39" s="1"/>
  <c r="J38"/>
  <c r="I38"/>
  <c r="S38" s="1"/>
  <c r="J37"/>
  <c r="V37" s="1"/>
  <c r="I37"/>
  <c r="J36"/>
  <c r="V36" s="1"/>
  <c r="I36"/>
  <c r="S36" s="1"/>
  <c r="J35"/>
  <c r="V35" s="1"/>
  <c r="I35"/>
  <c r="S35" s="1"/>
  <c r="J34"/>
  <c r="I34"/>
  <c r="S34" s="1"/>
  <c r="J33"/>
  <c r="I33"/>
  <c r="J32"/>
  <c r="V32" s="1"/>
  <c r="I32"/>
  <c r="S32" s="1"/>
  <c r="J31"/>
  <c r="V31" s="1"/>
  <c r="I31"/>
  <c r="S31" s="1"/>
  <c r="J30"/>
  <c r="I30"/>
  <c r="S30" s="1"/>
  <c r="J29"/>
  <c r="V29" s="1"/>
  <c r="I29"/>
  <c r="J28"/>
  <c r="V28" s="1"/>
  <c r="I28"/>
  <c r="S28" s="1"/>
  <c r="J27"/>
  <c r="V27" s="1"/>
  <c r="I27"/>
  <c r="S27" s="1"/>
  <c r="J26"/>
  <c r="I26"/>
  <c r="S26" s="1"/>
  <c r="J25"/>
  <c r="I25"/>
  <c r="J24"/>
  <c r="V24" s="1"/>
  <c r="I24"/>
  <c r="S24" s="1"/>
  <c r="J23"/>
  <c r="V23" s="1"/>
  <c r="I23"/>
  <c r="S23" s="1"/>
  <c r="J22"/>
  <c r="I22"/>
  <c r="S22" s="1"/>
  <c r="J21"/>
  <c r="V21" s="1"/>
  <c r="I21"/>
  <c r="J20"/>
  <c r="V20" s="1"/>
  <c r="I20"/>
  <c r="S20" s="1"/>
  <c r="J19"/>
  <c r="V19" s="1"/>
  <c r="I19"/>
  <c r="S19" s="1"/>
  <c r="J18"/>
  <c r="I18"/>
  <c r="S18" s="1"/>
  <c r="J17"/>
  <c r="I17"/>
  <c r="J16"/>
  <c r="V16" s="1"/>
  <c r="I16"/>
  <c r="S16" s="1"/>
  <c r="J15"/>
  <c r="V15" s="1"/>
  <c r="I15"/>
  <c r="S15" s="1"/>
  <c r="J14"/>
  <c r="I14"/>
  <c r="S14" s="1"/>
  <c r="J13"/>
  <c r="V13" s="1"/>
  <c r="I13"/>
  <c r="J12"/>
  <c r="V12" s="1"/>
  <c r="I12"/>
  <c r="S12" s="1"/>
  <c r="J11"/>
  <c r="V11" s="1"/>
  <c r="I11"/>
  <c r="S11" s="1"/>
  <c r="J10"/>
  <c r="I10"/>
  <c r="S10" s="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F52"/>
  <c r="I52" s="1"/>
  <c r="G52"/>
  <c r="J52" s="1"/>
  <c r="V52" s="1"/>
  <c r="F53"/>
  <c r="I53" s="1"/>
  <c r="G53"/>
  <c r="J53" s="1"/>
  <c r="V53" s="1"/>
  <c r="F54"/>
  <c r="G54"/>
  <c r="J54" s="1"/>
  <c r="V54" s="1"/>
  <c r="F55"/>
  <c r="G55"/>
  <c r="J55" s="1"/>
  <c r="F56"/>
  <c r="I56" s="1"/>
  <c r="S56" s="1"/>
  <c r="G56"/>
  <c r="J56" s="1"/>
  <c r="V56" s="1"/>
  <c r="F57"/>
  <c r="G57"/>
  <c r="J57" s="1"/>
  <c r="V57" s="1"/>
  <c r="F58"/>
  <c r="G58"/>
  <c r="J58" s="1"/>
  <c r="V58" s="1"/>
  <c r="F59"/>
  <c r="G59"/>
  <c r="J59" s="1"/>
  <c r="V59" s="1"/>
  <c r="F60"/>
  <c r="I60" s="1"/>
  <c r="G60"/>
  <c r="J60" s="1"/>
  <c r="F61"/>
  <c r="I61" s="1"/>
  <c r="G61"/>
  <c r="J61" s="1"/>
  <c r="V61" s="1"/>
  <c r="F62"/>
  <c r="G62"/>
  <c r="J62" s="1"/>
  <c r="V62" s="1"/>
  <c r="F63"/>
  <c r="G63"/>
  <c r="J63" s="1"/>
  <c r="F64"/>
  <c r="I64" s="1"/>
  <c r="S64" s="1"/>
  <c r="G64"/>
  <c r="J64" s="1"/>
  <c r="V64" s="1"/>
  <c r="F65"/>
  <c r="G65"/>
  <c r="J65" s="1"/>
  <c r="V65" s="1"/>
  <c r="F66"/>
  <c r="I66" s="1"/>
  <c r="S66" s="1"/>
  <c r="G66"/>
  <c r="J66" s="1"/>
  <c r="V66" s="1"/>
  <c r="F67"/>
  <c r="G67"/>
  <c r="J67" s="1"/>
  <c r="V67" s="1"/>
  <c r="F68"/>
  <c r="I68" s="1"/>
  <c r="G68"/>
  <c r="J68" s="1"/>
  <c r="V68" s="1"/>
  <c r="F69"/>
  <c r="I69" s="1"/>
  <c r="G69"/>
  <c r="J69" s="1"/>
  <c r="V69" s="1"/>
  <c r="F70"/>
  <c r="G70"/>
  <c r="J70" s="1"/>
  <c r="V70" s="1"/>
  <c r="F71"/>
  <c r="G71"/>
  <c r="J71" s="1"/>
  <c r="F72"/>
  <c r="I72" s="1"/>
  <c r="S72" s="1"/>
  <c r="G72"/>
  <c r="J72" s="1"/>
  <c r="V72" s="1"/>
  <c r="F73"/>
  <c r="G73"/>
  <c r="J73" s="1"/>
  <c r="V73" s="1"/>
  <c r="F74"/>
  <c r="G74"/>
  <c r="J74" s="1"/>
  <c r="V74" s="1"/>
  <c r="F75"/>
  <c r="G75"/>
  <c r="J75" s="1"/>
  <c r="V75" s="1"/>
  <c r="F76"/>
  <c r="I76" s="1"/>
  <c r="G76"/>
  <c r="J76" s="1"/>
  <c r="V76" s="1"/>
  <c r="F77"/>
  <c r="I77" s="1"/>
  <c r="G77"/>
  <c r="F78"/>
  <c r="G78"/>
  <c r="J78" s="1"/>
  <c r="V78" s="1"/>
  <c r="F79"/>
  <c r="G79"/>
  <c r="J79" s="1"/>
  <c r="F80"/>
  <c r="I80" s="1"/>
  <c r="S80" s="1"/>
  <c r="G80"/>
  <c r="J80" s="1"/>
  <c r="V80" s="1"/>
  <c r="F81"/>
  <c r="G81"/>
  <c r="J81" s="1"/>
  <c r="V81" s="1"/>
  <c r="F82"/>
  <c r="G82"/>
  <c r="J82" s="1"/>
  <c r="V82" s="1"/>
  <c r="F83"/>
  <c r="G83"/>
  <c r="J83" s="1"/>
  <c r="V83" s="1"/>
  <c r="F84"/>
  <c r="I84" s="1"/>
  <c r="G84"/>
  <c r="J84" s="1"/>
  <c r="V84" s="1"/>
  <c r="F85"/>
  <c r="I85" s="1"/>
  <c r="G85"/>
  <c r="J85" s="1"/>
  <c r="V85" s="1"/>
  <c r="F86"/>
  <c r="G86"/>
  <c r="J86" s="1"/>
  <c r="V86" s="1"/>
  <c r="F87"/>
  <c r="G87"/>
  <c r="J87" s="1"/>
  <c r="F88"/>
  <c r="I88" s="1"/>
  <c r="S88" s="1"/>
  <c r="G88"/>
  <c r="J88" s="1"/>
  <c r="V88" s="1"/>
  <c r="F89"/>
  <c r="G89"/>
  <c r="J89" s="1"/>
  <c r="V89" s="1"/>
  <c r="F90"/>
  <c r="G90"/>
  <c r="J90" s="1"/>
  <c r="V90" s="1"/>
  <c r="F91"/>
  <c r="G91"/>
  <c r="J91" s="1"/>
  <c r="V91" s="1"/>
  <c r="F92"/>
  <c r="G92"/>
  <c r="J92" s="1"/>
  <c r="V92" s="1"/>
  <c r="F93"/>
  <c r="I93" s="1"/>
  <c r="G93"/>
  <c r="J93" s="1"/>
  <c r="V93" s="1"/>
  <c r="F94"/>
  <c r="G94"/>
  <c r="J94" s="1"/>
  <c r="V94" s="1"/>
  <c r="F95"/>
  <c r="G95"/>
  <c r="J95" s="1"/>
  <c r="F96"/>
  <c r="G96"/>
  <c r="J96" s="1"/>
  <c r="V96" s="1"/>
  <c r="F97"/>
  <c r="G97"/>
  <c r="J97" s="1"/>
  <c r="V97" s="1"/>
  <c r="F98"/>
  <c r="I98" s="1"/>
  <c r="G98"/>
  <c r="J98" s="1"/>
  <c r="V98" s="1"/>
  <c r="F99"/>
  <c r="G99"/>
  <c r="J99" s="1"/>
  <c r="V99" s="1"/>
  <c r="F100"/>
  <c r="G100"/>
  <c r="J100" s="1"/>
  <c r="F101"/>
  <c r="I101" s="1"/>
  <c r="G101"/>
  <c r="J101" s="1"/>
  <c r="V101" s="1"/>
  <c r="F102"/>
  <c r="G102"/>
  <c r="J102" s="1"/>
  <c r="V102" s="1"/>
  <c r="F103"/>
  <c r="G103"/>
  <c r="J103" s="1"/>
  <c r="V103" s="1"/>
  <c r="F104"/>
  <c r="G104"/>
  <c r="J104" s="1"/>
  <c r="V104" s="1"/>
  <c r="F105"/>
  <c r="G105"/>
  <c r="J105" s="1"/>
  <c r="V105" s="1"/>
  <c r="F106"/>
  <c r="G106"/>
  <c r="J106" s="1"/>
  <c r="V106" s="1"/>
  <c r="F107"/>
  <c r="G107"/>
  <c r="J107" s="1"/>
  <c r="V107" s="1"/>
  <c r="F108"/>
  <c r="G108"/>
  <c r="J108" s="1"/>
  <c r="V108" s="1"/>
  <c r="F109"/>
  <c r="G109"/>
  <c r="J109" s="1"/>
  <c r="V109" s="1"/>
  <c r="F110"/>
  <c r="G110"/>
  <c r="J110" s="1"/>
  <c r="V110" s="1"/>
  <c r="W113" l="1"/>
  <c r="X116" s="1"/>
  <c r="W105"/>
  <c r="X108" s="1"/>
  <c r="W122"/>
  <c r="X125" s="1"/>
  <c r="W110"/>
  <c r="W102"/>
  <c r="W98"/>
  <c r="W86"/>
  <c r="W119"/>
  <c r="X122" s="1"/>
  <c r="W115"/>
  <c r="W111"/>
  <c r="W103"/>
  <c r="W99"/>
  <c r="W112"/>
  <c r="W108"/>
  <c r="X111" s="1"/>
  <c r="W104"/>
  <c r="W96"/>
  <c r="T26"/>
  <c r="U29" s="1"/>
  <c r="S13"/>
  <c r="S17"/>
  <c r="T31" s="1"/>
  <c r="U34" s="1"/>
  <c r="AB34" s="1"/>
  <c r="S21"/>
  <c r="T34" s="1"/>
  <c r="U37" s="1"/>
  <c r="AB37" s="1"/>
  <c r="S25"/>
  <c r="T38" s="1"/>
  <c r="U41" s="1"/>
  <c r="AB41" s="1"/>
  <c r="S29"/>
  <c r="S33"/>
  <c r="T47" s="1"/>
  <c r="U50" s="1"/>
  <c r="AB50" s="1"/>
  <c r="S37"/>
  <c r="S41"/>
  <c r="S45"/>
  <c r="S49"/>
  <c r="S112"/>
  <c r="T125" s="1"/>
  <c r="S116"/>
  <c r="S120"/>
  <c r="S124"/>
  <c r="T127" s="1"/>
  <c r="S128"/>
  <c r="T11"/>
  <c r="T10"/>
  <c r="U13" s="1"/>
  <c r="T18"/>
  <c r="T24"/>
  <c r="U27" s="1"/>
  <c r="T15"/>
  <c r="U18" s="1"/>
  <c r="T14"/>
  <c r="U17" s="1"/>
  <c r="T22"/>
  <c r="T13"/>
  <c r="V17"/>
  <c r="W29" s="1"/>
  <c r="X32" s="1"/>
  <c r="V25"/>
  <c r="W39" s="1"/>
  <c r="V33"/>
  <c r="V41"/>
  <c r="V49"/>
  <c r="V116"/>
  <c r="W118" s="1"/>
  <c r="V124"/>
  <c r="T12"/>
  <c r="V10"/>
  <c r="V14"/>
  <c r="W28" s="1"/>
  <c r="V18"/>
  <c r="V22"/>
  <c r="V26"/>
  <c r="V30"/>
  <c r="W42" s="1"/>
  <c r="V34"/>
  <c r="V38"/>
  <c r="W51" s="1"/>
  <c r="V42"/>
  <c r="V46"/>
  <c r="W60" s="1"/>
  <c r="V50"/>
  <c r="W61" s="1"/>
  <c r="V113"/>
  <c r="V117"/>
  <c r="V121"/>
  <c r="V125"/>
  <c r="V129"/>
  <c r="V115"/>
  <c r="V123"/>
  <c r="W125" s="1"/>
  <c r="O94"/>
  <c r="O86"/>
  <c r="O78"/>
  <c r="O70"/>
  <c r="O62"/>
  <c r="O54"/>
  <c r="P78"/>
  <c r="O74"/>
  <c r="V100"/>
  <c r="V60"/>
  <c r="W70" s="1"/>
  <c r="P70"/>
  <c r="H77"/>
  <c r="P62"/>
  <c r="O90"/>
  <c r="S115"/>
  <c r="S123"/>
  <c r="X114"/>
  <c r="U21"/>
  <c r="U25"/>
  <c r="X115"/>
  <c r="U16"/>
  <c r="U15"/>
  <c r="X113"/>
  <c r="U14"/>
  <c r="X118"/>
  <c r="P59"/>
  <c r="P86"/>
  <c r="O110"/>
  <c r="O106"/>
  <c r="O102"/>
  <c r="O98"/>
  <c r="O58"/>
  <c r="P67"/>
  <c r="P94"/>
  <c r="H110"/>
  <c r="H106"/>
  <c r="H102"/>
  <c r="H94"/>
  <c r="H90"/>
  <c r="H86"/>
  <c r="H82"/>
  <c r="H78"/>
  <c r="H74"/>
  <c r="H70"/>
  <c r="H62"/>
  <c r="H58"/>
  <c r="H54"/>
  <c r="O66"/>
  <c r="P75"/>
  <c r="P83"/>
  <c r="H107"/>
  <c r="H103"/>
  <c r="H99"/>
  <c r="H95"/>
  <c r="H91"/>
  <c r="H87"/>
  <c r="H83"/>
  <c r="H79"/>
  <c r="H75"/>
  <c r="H71"/>
  <c r="H67"/>
  <c r="H63"/>
  <c r="H59"/>
  <c r="H55"/>
  <c r="O95"/>
  <c r="O87"/>
  <c r="O79"/>
  <c r="O71"/>
  <c r="O63"/>
  <c r="O55"/>
  <c r="O82"/>
  <c r="P91"/>
  <c r="O108"/>
  <c r="O100"/>
  <c r="O92"/>
  <c r="O84"/>
  <c r="O76"/>
  <c r="O68"/>
  <c r="O60"/>
  <c r="O52"/>
  <c r="H108"/>
  <c r="H104"/>
  <c r="H100"/>
  <c r="H96"/>
  <c r="H92"/>
  <c r="H88"/>
  <c r="H84"/>
  <c r="H80"/>
  <c r="H76"/>
  <c r="H72"/>
  <c r="H68"/>
  <c r="H64"/>
  <c r="H60"/>
  <c r="H56"/>
  <c r="H52"/>
  <c r="H69"/>
  <c r="H101"/>
  <c r="I55"/>
  <c r="S55" s="1"/>
  <c r="I59"/>
  <c r="I63"/>
  <c r="S63" s="1"/>
  <c r="I67"/>
  <c r="S67" s="1"/>
  <c r="I71"/>
  <c r="S71" s="1"/>
  <c r="I75"/>
  <c r="S75" s="1"/>
  <c r="I79"/>
  <c r="S79" s="1"/>
  <c r="I83"/>
  <c r="I87"/>
  <c r="S87" s="1"/>
  <c r="I91"/>
  <c r="S91" s="1"/>
  <c r="I95"/>
  <c r="S95" s="1"/>
  <c r="I99"/>
  <c r="I103"/>
  <c r="I107"/>
  <c r="P53"/>
  <c r="S53" s="1"/>
  <c r="O56"/>
  <c r="P61"/>
  <c r="S61" s="1"/>
  <c r="O64"/>
  <c r="P69"/>
  <c r="S69" s="1"/>
  <c r="O72"/>
  <c r="P77"/>
  <c r="S77" s="1"/>
  <c r="O80"/>
  <c r="P85"/>
  <c r="S85" s="1"/>
  <c r="O88"/>
  <c r="P93"/>
  <c r="S93" s="1"/>
  <c r="O96"/>
  <c r="P101"/>
  <c r="S101" s="1"/>
  <c r="O104"/>
  <c r="P109"/>
  <c r="H109"/>
  <c r="H105"/>
  <c r="H97"/>
  <c r="H89"/>
  <c r="H81"/>
  <c r="H73"/>
  <c r="H65"/>
  <c r="H57"/>
  <c r="H66"/>
  <c r="H98"/>
  <c r="Q55"/>
  <c r="V55" s="1"/>
  <c r="Q63"/>
  <c r="V63" s="1"/>
  <c r="Q71"/>
  <c r="V71" s="1"/>
  <c r="W85" s="1"/>
  <c r="Q79"/>
  <c r="V79" s="1"/>
  <c r="W93" s="1"/>
  <c r="Q87"/>
  <c r="V87" s="1"/>
  <c r="W101" s="1"/>
  <c r="Q95"/>
  <c r="V95" s="1"/>
  <c r="W109" s="1"/>
  <c r="P98"/>
  <c r="S98" s="1"/>
  <c r="P106"/>
  <c r="H61"/>
  <c r="H93"/>
  <c r="I54"/>
  <c r="S54" s="1"/>
  <c r="I58"/>
  <c r="S58" s="1"/>
  <c r="I62"/>
  <c r="I70"/>
  <c r="I74"/>
  <c r="S74" s="1"/>
  <c r="I78"/>
  <c r="S78" s="1"/>
  <c r="I82"/>
  <c r="S82" s="1"/>
  <c r="I86"/>
  <c r="I90"/>
  <c r="S90" s="1"/>
  <c r="I94"/>
  <c r="I102"/>
  <c r="I106"/>
  <c r="I110"/>
  <c r="P103"/>
  <c r="J77"/>
  <c r="V77" s="1"/>
  <c r="W89" s="1"/>
  <c r="P52"/>
  <c r="S52" s="1"/>
  <c r="P60"/>
  <c r="S60" s="1"/>
  <c r="P68"/>
  <c r="S68" s="1"/>
  <c r="P76"/>
  <c r="S76" s="1"/>
  <c r="P84"/>
  <c r="S84" s="1"/>
  <c r="P92"/>
  <c r="P100"/>
  <c r="P108"/>
  <c r="H53"/>
  <c r="H85"/>
  <c r="I57"/>
  <c r="I65"/>
  <c r="S65" s="1"/>
  <c r="I73"/>
  <c r="I81"/>
  <c r="I89"/>
  <c r="I97"/>
  <c r="I105"/>
  <c r="I109"/>
  <c r="P57"/>
  <c r="P65"/>
  <c r="P73"/>
  <c r="P81"/>
  <c r="P89"/>
  <c r="P97"/>
  <c r="P105"/>
  <c r="P102"/>
  <c r="P110"/>
  <c r="I92"/>
  <c r="I96"/>
  <c r="S96" s="1"/>
  <c r="I100"/>
  <c r="S100" s="1"/>
  <c r="I104"/>
  <c r="S104" s="1"/>
  <c r="I108"/>
  <c r="S108" s="1"/>
  <c r="P99"/>
  <c r="P107"/>
  <c r="X112" l="1"/>
  <c r="W114"/>
  <c r="X117" s="1"/>
  <c r="X31"/>
  <c r="W40"/>
  <c r="X43" s="1"/>
  <c r="W32"/>
  <c r="X35" s="1"/>
  <c r="W47"/>
  <c r="T51"/>
  <c r="U54" s="1"/>
  <c r="AB54" s="1"/>
  <c r="W121"/>
  <c r="X124" s="1"/>
  <c r="T30"/>
  <c r="U33" s="1"/>
  <c r="AB33" s="1"/>
  <c r="W92"/>
  <c r="W124"/>
  <c r="X127" s="1"/>
  <c r="W34"/>
  <c r="X37" s="1"/>
  <c r="W79"/>
  <c r="W35"/>
  <c r="T40"/>
  <c r="U43" s="1"/>
  <c r="AB43" s="1"/>
  <c r="W82"/>
  <c r="T41"/>
  <c r="U44" s="1"/>
  <c r="AB44" s="1"/>
  <c r="S92"/>
  <c r="S102"/>
  <c r="S62"/>
  <c r="W127"/>
  <c r="X130" s="1"/>
  <c r="W36"/>
  <c r="X39" s="1"/>
  <c r="W55"/>
  <c r="X58" s="1"/>
  <c r="T23"/>
  <c r="U26" s="1"/>
  <c r="T55"/>
  <c r="T33"/>
  <c r="U36" s="1"/>
  <c r="AB36" s="1"/>
  <c r="W88"/>
  <c r="W120"/>
  <c r="X123" s="1"/>
  <c r="W38"/>
  <c r="W75"/>
  <c r="T44"/>
  <c r="U47" s="1"/>
  <c r="AB47" s="1"/>
  <c r="W78"/>
  <c r="T45"/>
  <c r="U48" s="1"/>
  <c r="AB48" s="1"/>
  <c r="W97"/>
  <c r="S106"/>
  <c r="T115" s="1"/>
  <c r="S70"/>
  <c r="X128"/>
  <c r="W63"/>
  <c r="X66" s="1"/>
  <c r="T19"/>
  <c r="U22" s="1"/>
  <c r="T27"/>
  <c r="U30" s="1"/>
  <c r="AB30" s="1"/>
  <c r="W33"/>
  <c r="X36" s="1"/>
  <c r="W84"/>
  <c r="X87" s="1"/>
  <c r="W116"/>
  <c r="W71"/>
  <c r="X74" s="1"/>
  <c r="W107"/>
  <c r="X110" s="1"/>
  <c r="W126"/>
  <c r="T48"/>
  <c r="U51" s="1"/>
  <c r="AB51" s="1"/>
  <c r="W106"/>
  <c r="X109" s="1"/>
  <c r="T49"/>
  <c r="U52" s="1"/>
  <c r="AB52" s="1"/>
  <c r="W44"/>
  <c r="T129"/>
  <c r="W74"/>
  <c r="X132"/>
  <c r="W130"/>
  <c r="W45"/>
  <c r="X48" s="1"/>
  <c r="T42"/>
  <c r="U45" s="1"/>
  <c r="AB45" s="1"/>
  <c r="W80"/>
  <c r="X83" s="1"/>
  <c r="W46"/>
  <c r="X49" s="1"/>
  <c r="W67"/>
  <c r="W27"/>
  <c r="T52"/>
  <c r="W66"/>
  <c r="T53"/>
  <c r="W81"/>
  <c r="W41"/>
  <c r="X44" s="1"/>
  <c r="W48"/>
  <c r="X51" s="1"/>
  <c r="X121"/>
  <c r="W129"/>
  <c r="X54"/>
  <c r="W56"/>
  <c r="W16"/>
  <c r="X19" s="1"/>
  <c r="W17"/>
  <c r="X20" s="1"/>
  <c r="W20"/>
  <c r="X23" s="1"/>
  <c r="W18"/>
  <c r="X21" s="1"/>
  <c r="W10"/>
  <c r="X13" s="1"/>
  <c r="W19"/>
  <c r="X22" s="1"/>
  <c r="W11"/>
  <c r="X14" s="1"/>
  <c r="W21"/>
  <c r="X24" s="1"/>
  <c r="W12"/>
  <c r="X15" s="1"/>
  <c r="W22"/>
  <c r="X25" s="1"/>
  <c r="W13"/>
  <c r="X16" s="1"/>
  <c r="W23"/>
  <c r="X26" s="1"/>
  <c r="W14"/>
  <c r="X17" s="1"/>
  <c r="W24"/>
  <c r="X27" s="1"/>
  <c r="W15"/>
  <c r="X18" s="1"/>
  <c r="X133"/>
  <c r="T126"/>
  <c r="T35"/>
  <c r="U38" s="1"/>
  <c r="AB38" s="1"/>
  <c r="W53"/>
  <c r="X56" s="1"/>
  <c r="T46"/>
  <c r="U49" s="1"/>
  <c r="AB49" s="1"/>
  <c r="W76"/>
  <c r="X79" s="1"/>
  <c r="W50"/>
  <c r="X53" s="1"/>
  <c r="W54"/>
  <c r="X57" s="1"/>
  <c r="W43"/>
  <c r="X46" s="1"/>
  <c r="T56"/>
  <c r="U59" s="1"/>
  <c r="AB59" s="1"/>
  <c r="T20"/>
  <c r="U23" s="1"/>
  <c r="W73"/>
  <c r="X76" s="1"/>
  <c r="W49"/>
  <c r="X52" s="1"/>
  <c r="W91"/>
  <c r="W69"/>
  <c r="W52"/>
  <c r="X55" s="1"/>
  <c r="T21"/>
  <c r="U24" s="1"/>
  <c r="T17"/>
  <c r="U20" s="1"/>
  <c r="T130"/>
  <c r="T39"/>
  <c r="U42" s="1"/>
  <c r="AB42" s="1"/>
  <c r="T50"/>
  <c r="U53" s="1"/>
  <c r="AB53" s="1"/>
  <c r="W72"/>
  <c r="X75" s="1"/>
  <c r="W58"/>
  <c r="W95"/>
  <c r="W59"/>
  <c r="X62" s="1"/>
  <c r="T28"/>
  <c r="U31" s="1"/>
  <c r="AB31" s="1"/>
  <c r="W94"/>
  <c r="W25"/>
  <c r="X28" s="1"/>
  <c r="T25"/>
  <c r="U28" s="1"/>
  <c r="W65"/>
  <c r="S86"/>
  <c r="T98" s="1"/>
  <c r="W77"/>
  <c r="T75"/>
  <c r="W31"/>
  <c r="T16"/>
  <c r="U19" s="1"/>
  <c r="T43"/>
  <c r="U46" s="1"/>
  <c r="AB46" s="1"/>
  <c r="W128"/>
  <c r="T54"/>
  <c r="W68"/>
  <c r="W100"/>
  <c r="W62"/>
  <c r="W26"/>
  <c r="X29" s="1"/>
  <c r="W87"/>
  <c r="X90" s="1"/>
  <c r="W123"/>
  <c r="X126" s="1"/>
  <c r="T32"/>
  <c r="U35" s="1"/>
  <c r="AB35" s="1"/>
  <c r="W90"/>
  <c r="W57"/>
  <c r="X60" s="1"/>
  <c r="T29"/>
  <c r="U32" s="1"/>
  <c r="AB32" s="1"/>
  <c r="W117"/>
  <c r="X120" s="1"/>
  <c r="W37"/>
  <c r="W30"/>
  <c r="X33" s="1"/>
  <c r="W83"/>
  <c r="T128"/>
  <c r="T37"/>
  <c r="U40" s="1"/>
  <c r="AB40" s="1"/>
  <c r="T36"/>
  <c r="U39" s="1"/>
  <c r="AB39" s="1"/>
  <c r="W64"/>
  <c r="T79"/>
  <c r="X131"/>
  <c r="X119"/>
  <c r="X129"/>
  <c r="X50"/>
  <c r="S110"/>
  <c r="T124" s="1"/>
  <c r="X41"/>
  <c r="X45"/>
  <c r="X30"/>
  <c r="X47"/>
  <c r="X34"/>
  <c r="X38"/>
  <c r="X40"/>
  <c r="X42"/>
  <c r="S99"/>
  <c r="S103"/>
  <c r="S107"/>
  <c r="T121" s="1"/>
  <c r="S81"/>
  <c r="T92" s="1"/>
  <c r="X68"/>
  <c r="X72"/>
  <c r="X71"/>
  <c r="X70"/>
  <c r="X69"/>
  <c r="X73"/>
  <c r="X81"/>
  <c r="X80"/>
  <c r="X82"/>
  <c r="X78"/>
  <c r="X77"/>
  <c r="X91"/>
  <c r="X85"/>
  <c r="X99"/>
  <c r="X98"/>
  <c r="X93"/>
  <c r="X95"/>
  <c r="X97"/>
  <c r="X96"/>
  <c r="X94"/>
  <c r="X92"/>
  <c r="X107"/>
  <c r="X104"/>
  <c r="X100"/>
  <c r="X102"/>
  <c r="X101"/>
  <c r="X106"/>
  <c r="X103"/>
  <c r="X105"/>
  <c r="X67"/>
  <c r="X61"/>
  <c r="X63"/>
  <c r="X59"/>
  <c r="X65"/>
  <c r="X64"/>
  <c r="X86"/>
  <c r="U58"/>
  <c r="AB58" s="1"/>
  <c r="S89"/>
  <c r="S97"/>
  <c r="X89"/>
  <c r="S83"/>
  <c r="T97" s="1"/>
  <c r="X88"/>
  <c r="U56"/>
  <c r="AB56" s="1"/>
  <c r="U57"/>
  <c r="AB57" s="1"/>
  <c r="X84"/>
  <c r="S105"/>
  <c r="S109"/>
  <c r="S59"/>
  <c r="T73" s="1"/>
  <c r="U55"/>
  <c r="AB55" s="1"/>
  <c r="U128"/>
  <c r="AB128" s="1"/>
  <c r="S57"/>
  <c r="T62" s="1"/>
  <c r="S94"/>
  <c r="T104" s="1"/>
  <c r="S73"/>
  <c r="T103" l="1"/>
  <c r="T102"/>
  <c r="U105" s="1"/>
  <c r="AB105" s="1"/>
  <c r="T87"/>
  <c r="T86"/>
  <c r="T60"/>
  <c r="U63" s="1"/>
  <c r="AB63" s="1"/>
  <c r="T84"/>
  <c r="U87" s="1"/>
  <c r="AB87" s="1"/>
  <c r="T105"/>
  <c r="T77"/>
  <c r="T64"/>
  <c r="U67" s="1"/>
  <c r="AB67" s="1"/>
  <c r="T122"/>
  <c r="T99"/>
  <c r="U102" s="1"/>
  <c r="AB102" s="1"/>
  <c r="T63"/>
  <c r="T91"/>
  <c r="T82"/>
  <c r="U85" s="1"/>
  <c r="AB85" s="1"/>
  <c r="T123"/>
  <c r="T111"/>
  <c r="T107"/>
  <c r="U110" s="1"/>
  <c r="AB110" s="1"/>
  <c r="T93"/>
  <c r="T85"/>
  <c r="T106"/>
  <c r="T72"/>
  <c r="U75" s="1"/>
  <c r="AB75" s="1"/>
  <c r="T78"/>
  <c r="T96"/>
  <c r="U99" s="1"/>
  <c r="AB99" s="1"/>
  <c r="T88"/>
  <c r="T90"/>
  <c r="T83"/>
  <c r="T118"/>
  <c r="T71"/>
  <c r="T70"/>
  <c r="U73" s="1"/>
  <c r="AB73" s="1"/>
  <c r="T101"/>
  <c r="T61"/>
  <c r="T89"/>
  <c r="T116"/>
  <c r="U119" s="1"/>
  <c r="AB119" s="1"/>
  <c r="T109"/>
  <c r="T113"/>
  <c r="T74"/>
  <c r="T65"/>
  <c r="U68" s="1"/>
  <c r="AB68" s="1"/>
  <c r="T69"/>
  <c r="T80"/>
  <c r="T68"/>
  <c r="T67"/>
  <c r="T110"/>
  <c r="U113" s="1"/>
  <c r="AB113" s="1"/>
  <c r="T76"/>
  <c r="T117"/>
  <c r="T58"/>
  <c r="T57"/>
  <c r="U60" s="1"/>
  <c r="AB60" s="1"/>
  <c r="T114"/>
  <c r="T59"/>
  <c r="T81"/>
  <c r="U84" s="1"/>
  <c r="AB84" s="1"/>
  <c r="T112"/>
  <c r="T120"/>
  <c r="U133"/>
  <c r="AB133" s="1"/>
  <c r="T108"/>
  <c r="U111" s="1"/>
  <c r="AB111" s="1"/>
  <c r="T66"/>
  <c r="T95"/>
  <c r="U98" s="1"/>
  <c r="AB98" s="1"/>
  <c r="T94"/>
  <c r="T100"/>
  <c r="U103" s="1"/>
  <c r="AB103" s="1"/>
  <c r="T119"/>
  <c r="U122" s="1"/>
  <c r="AB122" s="1"/>
  <c r="U117"/>
  <c r="AB117" s="1"/>
  <c r="U62"/>
  <c r="AB62" s="1"/>
  <c r="U92"/>
  <c r="AB92" s="1"/>
  <c r="U93"/>
  <c r="AB93" s="1"/>
  <c r="U61"/>
  <c r="AB61" s="1"/>
  <c r="U118"/>
  <c r="AB118" s="1"/>
  <c r="U83"/>
  <c r="AB83" s="1"/>
  <c r="U97"/>
  <c r="AB97" s="1"/>
  <c r="U94"/>
  <c r="AB94" s="1"/>
  <c r="U82"/>
  <c r="AB82" s="1"/>
  <c r="U66"/>
  <c r="AB66" s="1"/>
  <c r="U132"/>
  <c r="AB132" s="1"/>
  <c r="U78"/>
  <c r="AB78" s="1"/>
  <c r="U79"/>
  <c r="AB79" s="1"/>
  <c r="U91"/>
  <c r="AB91" s="1"/>
  <c r="U127"/>
  <c r="AB127" s="1"/>
  <c r="U65"/>
  <c r="AB65" s="1"/>
  <c r="U74"/>
  <c r="AB74" s="1"/>
  <c r="U72"/>
  <c r="AB72" s="1"/>
  <c r="U69"/>
  <c r="AB69" s="1"/>
  <c r="U77"/>
  <c r="AB77" s="1"/>
  <c r="U129"/>
  <c r="AB129" s="1"/>
  <c r="U95"/>
  <c r="AB95" s="1"/>
  <c r="U89"/>
  <c r="AB89" s="1"/>
  <c r="U115"/>
  <c r="AB115" s="1"/>
  <c r="U114"/>
  <c r="AB114" s="1"/>
  <c r="U125"/>
  <c r="AB125" s="1"/>
  <c r="U107"/>
  <c r="AB107" s="1"/>
  <c r="U126"/>
  <c r="AB126" s="1"/>
  <c r="U112"/>
  <c r="AB112" s="1"/>
  <c r="U90"/>
  <c r="AB90" s="1"/>
  <c r="U71"/>
  <c r="AB71" s="1"/>
  <c r="U108"/>
  <c r="AB108" s="1"/>
  <c r="U106"/>
  <c r="AB106" s="1"/>
  <c r="U116"/>
  <c r="AB116" s="1"/>
  <c r="U64"/>
  <c r="AB64" s="1"/>
  <c r="U86"/>
  <c r="AB86" s="1"/>
  <c r="U80"/>
  <c r="AB80" s="1"/>
  <c r="U70"/>
  <c r="AB70" s="1"/>
  <c r="U100"/>
  <c r="AB100" s="1"/>
  <c r="U76"/>
  <c r="AB76" s="1"/>
  <c r="U96"/>
  <c r="AB96" s="1"/>
  <c r="U101"/>
  <c r="AB101" s="1"/>
  <c r="U131"/>
  <c r="AB131" s="1"/>
  <c r="U130"/>
  <c r="AB130" s="1"/>
  <c r="U124"/>
  <c r="AB124" s="1"/>
  <c r="U109"/>
  <c r="AB109" s="1"/>
  <c r="U120"/>
  <c r="AB120" s="1"/>
  <c r="U104"/>
  <c r="AB104" s="1"/>
  <c r="U81"/>
  <c r="AB81" s="1"/>
  <c r="U88"/>
  <c r="AB88" s="1"/>
  <c r="U123"/>
  <c r="AB123" s="1"/>
  <c r="U121"/>
  <c r="AB121" s="1"/>
</calcChain>
</file>

<file path=xl/sharedStrings.xml><?xml version="1.0" encoding="utf-8"?>
<sst xmlns="http://schemas.openxmlformats.org/spreadsheetml/2006/main" count="34" uniqueCount="23">
  <si>
    <t>Year</t>
  </si>
  <si>
    <t>Estimate by Economic Leads</t>
  </si>
  <si>
    <t>Real GDP per capita</t>
  </si>
  <si>
    <t>(year 2012 dollars)</t>
  </si>
  <si>
    <t>URL: http://www.measuringworth.org/usgdp/</t>
  </si>
  <si>
    <t>Louis Johnston and Samuel H. Williamson,</t>
  </si>
  <si>
    <t xml:space="preserve"> "What Was the U.S. GDP Then?"</t>
  </si>
  <si>
    <t xml:space="preserve"> MeasuringWorth, 2020</t>
  </si>
  <si>
    <t>US House of Representitives</t>
  </si>
  <si>
    <t>Total Seats</t>
  </si>
  <si>
    <t>Democrats</t>
  </si>
  <si>
    <t>Republicans</t>
  </si>
  <si>
    <t>US Senate</t>
  </si>
  <si>
    <t>Percent Democrat</t>
  </si>
  <si>
    <t>Other / Vacancies</t>
  </si>
  <si>
    <t>Percent Republican</t>
  </si>
  <si>
    <t>US Congress</t>
  </si>
  <si>
    <t>https://en.wikipedia.org/wiki/Party_divisions_of_United_States_Congresses</t>
  </si>
  <si>
    <t>15-Year Growth Rate</t>
  </si>
  <si>
    <t>15-year average</t>
  </si>
  <si>
    <t>15-year average Leading 3-years</t>
  </si>
  <si>
    <t>Based on 15 year Average Democratic share leading 3 years</t>
  </si>
  <si>
    <t xml:space="preserve">15-yr Growth Estimate </t>
  </si>
</sst>
</file>

<file path=xl/styles.xml><?xml version="1.0" encoding="utf-8"?>
<styleSheet xmlns="http://schemas.openxmlformats.org/spreadsheetml/2006/main">
  <numFmts count="2">
    <numFmt numFmtId="168" formatCode="0.0%"/>
    <numFmt numFmtId="170" formatCode="_(* #,##0.0_);_(* \(#,##0.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556B2F"/>
      <name val="Calibri"/>
      <family val="2"/>
      <scheme val="minor"/>
    </font>
    <font>
      <b/>
      <sz val="11"/>
      <color rgb="FF556B2F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</font>
    <font>
      <sz val="12"/>
      <color rgb="FF556B2F"/>
      <name val="Calibri"/>
      <family val="2"/>
      <scheme val="minor"/>
    </font>
    <font>
      <sz val="14"/>
      <color rgb="FF556B2F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rgb="FF000000"/>
      <name val="Arial"/>
      <family val="2"/>
    </font>
    <font>
      <u/>
      <sz val="12"/>
      <color theme="10"/>
      <name val="Calibri"/>
      <family val="2"/>
    </font>
    <font>
      <sz val="12"/>
      <color theme="6" tint="-0.249977111117893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sz val="28"/>
      <color theme="1"/>
      <name val="Calibri"/>
      <family val="2"/>
      <scheme val="minor"/>
    </font>
    <font>
      <u/>
      <sz val="28"/>
      <color theme="1" tint="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DDF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4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8" fillId="0" borderId="0" xfId="2" applyFont="1" applyAlignment="1" applyProtection="1"/>
    <xf numFmtId="10" fontId="0" fillId="0" borderId="0" xfId="1" applyNumberFormat="1" applyFont="1"/>
    <xf numFmtId="0" fontId="9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11" fillId="3" borderId="0" xfId="0" applyFont="1" applyFill="1" applyAlignment="1">
      <alignment vertical="center" wrapText="1"/>
    </xf>
    <xf numFmtId="0" fontId="12" fillId="3" borderId="0" xfId="0" applyFont="1" applyFill="1" applyAlignment="1">
      <alignment vertical="center" wrapText="1"/>
    </xf>
    <xf numFmtId="0" fontId="13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14" fillId="2" borderId="0" xfId="0" applyFont="1" applyFill="1" applyAlignment="1">
      <alignment horizontal="right" wrapText="1"/>
    </xf>
    <xf numFmtId="168" fontId="6" fillId="0" borderId="0" xfId="1" applyNumberFormat="1" applyFont="1"/>
    <xf numFmtId="10" fontId="6" fillId="0" borderId="0" xfId="0" applyNumberFormat="1" applyFont="1"/>
    <xf numFmtId="10" fontId="16" fillId="0" borderId="0" xfId="0" applyNumberFormat="1" applyFont="1"/>
    <xf numFmtId="0" fontId="17" fillId="2" borderId="0" xfId="0" applyFont="1" applyFill="1" applyAlignment="1">
      <alignment horizontal="right" wrapText="1"/>
    </xf>
    <xf numFmtId="0" fontId="16" fillId="0" borderId="0" xfId="0" applyFont="1"/>
    <xf numFmtId="168" fontId="0" fillId="0" borderId="0" xfId="0" applyNumberFormat="1"/>
    <xf numFmtId="168" fontId="6" fillId="0" borderId="0" xfId="0" applyNumberFormat="1" applyFont="1"/>
    <xf numFmtId="0" fontId="18" fillId="0" borderId="0" xfId="0" applyFont="1"/>
    <xf numFmtId="0" fontId="19" fillId="0" borderId="0" xfId="0" applyFont="1"/>
    <xf numFmtId="0" fontId="20" fillId="0" borderId="0" xfId="2" applyFont="1" applyAlignment="1" applyProtection="1"/>
    <xf numFmtId="170" fontId="15" fillId="2" borderId="0" xfId="2" applyNumberFormat="1" applyFont="1" applyFill="1" applyAlignment="1" applyProtection="1">
      <alignment horizontal="right" wrapText="1"/>
    </xf>
    <xf numFmtId="170" fontId="16" fillId="2" borderId="0" xfId="0" applyNumberFormat="1" applyFont="1" applyFill="1" applyAlignment="1">
      <alignment horizontal="right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GDP per capita 15 year rate</c:v>
          </c:tx>
          <c:marker>
            <c:symbol val="none"/>
          </c:marker>
          <c:cat>
            <c:numRef>
              <c:f>Sheet1!$A$30:$A$135</c:f>
              <c:numCache>
                <c:formatCode>General</c:formatCode>
                <c:ptCount val="106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  <c:pt idx="91">
                  <c:v>2011</c:v>
                </c:pt>
                <c:pt idx="92">
                  <c:v>2012</c:v>
                </c:pt>
                <c:pt idx="93">
                  <c:v>2013</c:v>
                </c:pt>
                <c:pt idx="94">
                  <c:v>2014</c:v>
                </c:pt>
                <c:pt idx="95">
                  <c:v>2015</c:v>
                </c:pt>
                <c:pt idx="96">
                  <c:v>2016</c:v>
                </c:pt>
                <c:pt idx="97">
                  <c:v>2017</c:v>
                </c:pt>
                <c:pt idx="98">
                  <c:v>2018</c:v>
                </c:pt>
                <c:pt idx="99">
                  <c:v>2019</c:v>
                </c:pt>
                <c:pt idx="100">
                  <c:v>2020</c:v>
                </c:pt>
                <c:pt idx="101">
                  <c:v>2021</c:v>
                </c:pt>
                <c:pt idx="102">
                  <c:v>2022</c:v>
                </c:pt>
                <c:pt idx="103">
                  <c:v>2023</c:v>
                </c:pt>
                <c:pt idx="104">
                  <c:v>2024</c:v>
                </c:pt>
                <c:pt idx="105">
                  <c:v>2025</c:v>
                </c:pt>
              </c:numCache>
            </c:numRef>
          </c:cat>
          <c:val>
            <c:numRef>
              <c:f>Sheet1!$C$30:$C$135</c:f>
              <c:numCache>
                <c:formatCode>0.00%</c:formatCode>
                <c:ptCount val="106"/>
                <c:pt idx="0">
                  <c:v>3.0603196694729642E-3</c:v>
                </c:pt>
                <c:pt idx="1">
                  <c:v>-1.1670488422591784E-3</c:v>
                </c:pt>
                <c:pt idx="2">
                  <c:v>1.0269020768755529E-3</c:v>
                </c:pt>
                <c:pt idx="3">
                  <c:v>1.7199306803681064E-2</c:v>
                </c:pt>
                <c:pt idx="4">
                  <c:v>1.4576626885519115E-2</c:v>
                </c:pt>
                <c:pt idx="5">
                  <c:v>1.5830102191824201E-2</c:v>
                </c:pt>
                <c:pt idx="6">
                  <c:v>1.8107520968285239E-2</c:v>
                </c:pt>
                <c:pt idx="7">
                  <c:v>1.5769808771918917E-2</c:v>
                </c:pt>
                <c:pt idx="8">
                  <c:v>1.4416356734845325E-2</c:v>
                </c:pt>
                <c:pt idx="9">
                  <c:v>2.4424527187658519E-2</c:v>
                </c:pt>
                <c:pt idx="10">
                  <c:v>1.6800543235014329E-2</c:v>
                </c:pt>
                <c:pt idx="11">
                  <c:v>4.0068625724206889E-3</c:v>
                </c:pt>
                <c:pt idx="12">
                  <c:v>-3.0153745779206947E-3</c:v>
                </c:pt>
                <c:pt idx="13">
                  <c:v>-9.2266968342585715E-3</c:v>
                </c:pt>
                <c:pt idx="14">
                  <c:v>-3.052760298080842E-3</c:v>
                </c:pt>
                <c:pt idx="15">
                  <c:v>3.6808698072144275E-3</c:v>
                </c:pt>
                <c:pt idx="16">
                  <c:v>1.4263347110134685E-2</c:v>
                </c:pt>
                <c:pt idx="17">
                  <c:v>1.4509606722519719E-2</c:v>
                </c:pt>
                <c:pt idx="18">
                  <c:v>4.547952364334926E-3</c:v>
                </c:pt>
                <c:pt idx="19">
                  <c:v>8.4308785269516223E-3</c:v>
                </c:pt>
                <c:pt idx="20">
                  <c:v>1.3009087680518361E-2</c:v>
                </c:pt>
                <c:pt idx="21">
                  <c:v>2.0028352009774861E-2</c:v>
                </c:pt>
                <c:pt idx="22">
                  <c:v>3.1404454221875495E-2</c:v>
                </c:pt>
                <c:pt idx="23">
                  <c:v>4.1373279195264172E-2</c:v>
                </c:pt>
                <c:pt idx="24">
                  <c:v>4.248886492057357E-2</c:v>
                </c:pt>
                <c:pt idx="25">
                  <c:v>4.7972265184005741E-2</c:v>
                </c:pt>
                <c:pt idx="26">
                  <c:v>4.3811796623938054E-2</c:v>
                </c:pt>
                <c:pt idx="27">
                  <c:v>5.1759111775641499E-2</c:v>
                </c:pt>
                <c:pt idx="28">
                  <c:v>5.4665542880184381E-2</c:v>
                </c:pt>
                <c:pt idx="29">
                  <c:v>4.63174739522592E-2</c:v>
                </c:pt>
                <c:pt idx="30">
                  <c:v>4.5502379356260537E-2</c:v>
                </c:pt>
                <c:pt idx="31">
                  <c:v>4.1717058246170176E-2</c:v>
                </c:pt>
                <c:pt idx="32">
                  <c:v>4.0263396728937667E-2</c:v>
                </c:pt>
                <c:pt idx="33">
                  <c:v>4.5179538593409035E-2</c:v>
                </c:pt>
                <c:pt idx="34">
                  <c:v>3.8759378377521699E-2</c:v>
                </c:pt>
                <c:pt idx="35">
                  <c:v>3.703705389622089E-2</c:v>
                </c:pt>
                <c:pt idx="36">
                  <c:v>2.6717840781938573E-2</c:v>
                </c:pt>
                <c:pt idx="37">
                  <c:v>1.5873805185739154E-2</c:v>
                </c:pt>
                <c:pt idx="38">
                  <c:v>4.6005611343340937E-3</c:v>
                </c:pt>
                <c:pt idx="39">
                  <c:v>3.6375285219851067E-3</c:v>
                </c:pt>
                <c:pt idx="40">
                  <c:v>5.3757811267268569E-3</c:v>
                </c:pt>
                <c:pt idx="41">
                  <c:v>1.498260473630901E-2</c:v>
                </c:pt>
                <c:pt idx="42">
                  <c:v>2.0056742123437981E-2</c:v>
                </c:pt>
                <c:pt idx="43">
                  <c:v>2.0405103708699399E-2</c:v>
                </c:pt>
                <c:pt idx="44">
                  <c:v>2.4848312673557651E-2</c:v>
                </c:pt>
                <c:pt idx="45">
                  <c:v>2.3739261897304395E-2</c:v>
                </c:pt>
                <c:pt idx="46">
                  <c:v>2.318977093359955E-2</c:v>
                </c:pt>
                <c:pt idx="47">
                  <c:v>2.2728999017597472E-2</c:v>
                </c:pt>
                <c:pt idx="48">
                  <c:v>2.3321684501742469E-2</c:v>
                </c:pt>
                <c:pt idx="49">
                  <c:v>2.6345987444575485E-2</c:v>
                </c:pt>
                <c:pt idx="50">
                  <c:v>2.2181386083998864E-2</c:v>
                </c:pt>
                <c:pt idx="51">
                  <c:v>2.3296671565074326E-2</c:v>
                </c:pt>
                <c:pt idx="52">
                  <c:v>2.5873875850601111E-2</c:v>
                </c:pt>
                <c:pt idx="53">
                  <c:v>3.0629735023766976E-2</c:v>
                </c:pt>
                <c:pt idx="54">
                  <c:v>2.6195519615898125E-2</c:v>
                </c:pt>
                <c:pt idx="55">
                  <c:v>2.5040650010728242E-2</c:v>
                </c:pt>
                <c:pt idx="56">
                  <c:v>2.7357364035867544E-2</c:v>
                </c:pt>
                <c:pt idx="57">
                  <c:v>2.6745206880133876E-2</c:v>
                </c:pt>
                <c:pt idx="58">
                  <c:v>2.7779639552550164E-2</c:v>
                </c:pt>
                <c:pt idx="59">
                  <c:v>2.6263516225335955E-2</c:v>
                </c:pt>
                <c:pt idx="60">
                  <c:v>2.1855304947269193E-2</c:v>
                </c:pt>
                <c:pt idx="61">
                  <c:v>1.931941046837839E-2</c:v>
                </c:pt>
                <c:pt idx="62">
                  <c:v>1.6340400026515597E-2</c:v>
                </c:pt>
                <c:pt idx="63">
                  <c:v>1.6187317612608894E-2</c:v>
                </c:pt>
                <c:pt idx="64">
                  <c:v>1.8914730337770476E-2</c:v>
                </c:pt>
                <c:pt idx="65">
                  <c:v>2.1747063660972125E-2</c:v>
                </c:pt>
                <c:pt idx="66">
                  <c:v>2.2099678845087005E-2</c:v>
                </c:pt>
                <c:pt idx="67">
                  <c:v>2.1044303093304361E-2</c:v>
                </c:pt>
                <c:pt idx="68">
                  <c:v>2.0123476104566031E-2</c:v>
                </c:pt>
                <c:pt idx="69">
                  <c:v>2.2931200006474493E-2</c:v>
                </c:pt>
                <c:pt idx="70">
                  <c:v>2.424286394461838E-2</c:v>
                </c:pt>
                <c:pt idx="71">
                  <c:v>2.0346896595933795E-2</c:v>
                </c:pt>
                <c:pt idx="72">
                  <c:v>1.940627904561408E-2</c:v>
                </c:pt>
                <c:pt idx="73">
                  <c:v>1.7427620809027492E-2</c:v>
                </c:pt>
                <c:pt idx="74">
                  <c:v>1.792096347044568E-2</c:v>
                </c:pt>
                <c:pt idx="75">
                  <c:v>1.9877808945152172E-2</c:v>
                </c:pt>
                <c:pt idx="76">
                  <c:v>2.0578124927980224E-2</c:v>
                </c:pt>
                <c:pt idx="77">
                  <c:v>2.4620483848519677E-2</c:v>
                </c:pt>
                <c:pt idx="78">
                  <c:v>2.4378605210668071E-2</c:v>
                </c:pt>
                <c:pt idx="79">
                  <c:v>2.2597428688272463E-2</c:v>
                </c:pt>
                <c:pt idx="80">
                  <c:v>2.2430716193834511E-2</c:v>
                </c:pt>
                <c:pt idx="81">
                  <c:v>2.0729578583896378E-2</c:v>
                </c:pt>
                <c:pt idx="82">
                  <c:v>1.9550775426300741E-2</c:v>
                </c:pt>
                <c:pt idx="83">
                  <c:v>1.8677212540869934E-2</c:v>
                </c:pt>
                <c:pt idx="84">
                  <c:v>1.8788671368092362E-2</c:v>
                </c:pt>
                <c:pt idx="85">
                  <c:v>1.9998452365971E-2</c:v>
                </c:pt>
                <c:pt idx="86">
                  <c:v>2.2246893276329407E-2</c:v>
                </c:pt>
                <c:pt idx="87">
                  <c:v>2.1407321286547355E-2</c:v>
                </c:pt>
                <c:pt idx="88">
                  <c:v>1.9711932717233576E-2</c:v>
                </c:pt>
                <c:pt idx="89">
                  <c:v>1.5513013839732085E-2</c:v>
                </c:pt>
                <c:pt idx="90">
                  <c:v>1.5678048984095E-2</c:v>
                </c:pt>
                <c:pt idx="91">
                  <c:v>1.4515259011914191E-2</c:v>
                </c:pt>
                <c:pt idx="92">
                  <c:v>1.3410826130435189E-2</c:v>
                </c:pt>
                <c:pt idx="93">
                  <c:v>1.2009900402385495E-2</c:v>
                </c:pt>
                <c:pt idx="94">
                  <c:v>1.084815957816705E-2</c:v>
                </c:pt>
                <c:pt idx="95">
                  <c:v>1.0309084900715667E-2</c:v>
                </c:pt>
                <c:pt idx="96">
                  <c:v>1.0931126029093274E-2</c:v>
                </c:pt>
                <c:pt idx="97">
                  <c:v>1.1565148327176191E-2</c:v>
                </c:pt>
                <c:pt idx="98">
                  <c:v>1.1874004381843852E-2</c:v>
                </c:pt>
                <c:pt idx="99">
                  <c:v>1.1199111654052475E-2</c:v>
                </c:pt>
                <c:pt idx="100">
                  <c:v>6.3200703105223749E-3</c:v>
                </c:pt>
              </c:numCache>
            </c:numRef>
          </c:val>
        </c:ser>
        <c:ser>
          <c:idx val="1"/>
          <c:order val="1"/>
          <c:tx>
            <c:v>Estimate based on Democratic share of Congress</c:v>
          </c:tx>
          <c:marker>
            <c:symbol val="none"/>
          </c:marker>
          <c:cat>
            <c:numRef>
              <c:f>Sheet1!$A$30:$A$135</c:f>
              <c:numCache>
                <c:formatCode>General</c:formatCode>
                <c:ptCount val="106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  <c:pt idx="91">
                  <c:v>2011</c:v>
                </c:pt>
                <c:pt idx="92">
                  <c:v>2012</c:v>
                </c:pt>
                <c:pt idx="93">
                  <c:v>2013</c:v>
                </c:pt>
                <c:pt idx="94">
                  <c:v>2014</c:v>
                </c:pt>
                <c:pt idx="95">
                  <c:v>2015</c:v>
                </c:pt>
                <c:pt idx="96">
                  <c:v>2016</c:v>
                </c:pt>
                <c:pt idx="97">
                  <c:v>2017</c:v>
                </c:pt>
                <c:pt idx="98">
                  <c:v>2018</c:v>
                </c:pt>
                <c:pt idx="99">
                  <c:v>2019</c:v>
                </c:pt>
                <c:pt idx="100">
                  <c:v>2020</c:v>
                </c:pt>
                <c:pt idx="101">
                  <c:v>2021</c:v>
                </c:pt>
                <c:pt idx="102">
                  <c:v>2022</c:v>
                </c:pt>
                <c:pt idx="103">
                  <c:v>2023</c:v>
                </c:pt>
                <c:pt idx="104">
                  <c:v>2024</c:v>
                </c:pt>
                <c:pt idx="105">
                  <c:v>2025</c:v>
                </c:pt>
              </c:numCache>
            </c:numRef>
          </c:cat>
          <c:val>
            <c:numRef>
              <c:f>Sheet1!$AB$30:$AB$135</c:f>
              <c:numCache>
                <c:formatCode>0.00%</c:formatCode>
                <c:ptCount val="106"/>
                <c:pt idx="0">
                  <c:v>5.9459425887736783E-3</c:v>
                </c:pt>
                <c:pt idx="1">
                  <c:v>7.2199181610048402E-3</c:v>
                </c:pt>
                <c:pt idx="2">
                  <c:v>7.8738132734658822E-3</c:v>
                </c:pt>
                <c:pt idx="3">
                  <c:v>9.1631488004346867E-3</c:v>
                </c:pt>
                <c:pt idx="4">
                  <c:v>9.0520590400471751E-3</c:v>
                </c:pt>
                <c:pt idx="5">
                  <c:v>8.7529172158815477E-3</c:v>
                </c:pt>
                <c:pt idx="6">
                  <c:v>9.8256719434400425E-3</c:v>
                </c:pt>
                <c:pt idx="7">
                  <c:v>1.0620232854161138E-2</c:v>
                </c:pt>
                <c:pt idx="8">
                  <c:v>1.0910086868330546E-2</c:v>
                </c:pt>
                <c:pt idx="9">
                  <c:v>9.728738836464107E-3</c:v>
                </c:pt>
                <c:pt idx="10">
                  <c:v>9.1343275862068862E-3</c:v>
                </c:pt>
                <c:pt idx="11">
                  <c:v>7.6155919540229905E-3</c:v>
                </c:pt>
                <c:pt idx="12">
                  <c:v>5.1805804597701011E-3</c:v>
                </c:pt>
                <c:pt idx="13">
                  <c:v>3.2334942528735588E-3</c:v>
                </c:pt>
                <c:pt idx="14">
                  <c:v>2.4846149425287317E-3</c:v>
                </c:pt>
                <c:pt idx="15">
                  <c:v>2.2001666666666558E-3</c:v>
                </c:pt>
                <c:pt idx="16">
                  <c:v>3.9479712643678139E-3</c:v>
                </c:pt>
                <c:pt idx="17">
                  <c:v>6.315856321839064E-3</c:v>
                </c:pt>
                <c:pt idx="18">
                  <c:v>9.4129022988505701E-3</c:v>
                </c:pt>
                <c:pt idx="19">
                  <c:v>1.3910373563218392E-2</c:v>
                </c:pt>
                <c:pt idx="20">
                  <c:v>1.8920522988505745E-2</c:v>
                </c:pt>
                <c:pt idx="21">
                  <c:v>2.2558775862068961E-2</c:v>
                </c:pt>
                <c:pt idx="22">
                  <c:v>2.4878833333333308E-2</c:v>
                </c:pt>
                <c:pt idx="23">
                  <c:v>2.7703597701149413E-2</c:v>
                </c:pt>
                <c:pt idx="24">
                  <c:v>3.0412988505747127E-2</c:v>
                </c:pt>
                <c:pt idx="25">
                  <c:v>3.2535442528735636E-2</c:v>
                </c:pt>
                <c:pt idx="26">
                  <c:v>3.3506258620689663E-2</c:v>
                </c:pt>
                <c:pt idx="27">
                  <c:v>3.5393350574712643E-2</c:v>
                </c:pt>
                <c:pt idx="28">
                  <c:v>3.7562373563218371E-2</c:v>
                </c:pt>
                <c:pt idx="29">
                  <c:v>3.8533189655172384E-2</c:v>
                </c:pt>
                <c:pt idx="30">
                  <c:v>3.8035614942528731E-2</c:v>
                </c:pt>
                <c:pt idx="31">
                  <c:v>3.5505787356321844E-2</c:v>
                </c:pt>
                <c:pt idx="32">
                  <c:v>3.4530356321839095E-2</c:v>
                </c:pt>
                <c:pt idx="33">
                  <c:v>3.2825764367816104E-2</c:v>
                </c:pt>
                <c:pt idx="34">
                  <c:v>3.036683908045977E-2</c:v>
                </c:pt>
                <c:pt idx="35">
                  <c:v>2.739523563218392E-2</c:v>
                </c:pt>
                <c:pt idx="36">
                  <c:v>2.4020034482758593E-2</c:v>
                </c:pt>
                <c:pt idx="37">
                  <c:v>2.196302873563219E-2</c:v>
                </c:pt>
                <c:pt idx="38">
                  <c:v>2.0282770114942547E-2</c:v>
                </c:pt>
                <c:pt idx="39">
                  <c:v>1.8717885057471267E-2</c:v>
                </c:pt>
                <c:pt idx="40">
                  <c:v>1.7240683908045978E-2</c:v>
                </c:pt>
                <c:pt idx="41">
                  <c:v>1.6915120689655172E-2</c:v>
                </c:pt>
                <c:pt idx="42">
                  <c:v>1.8071726649406983E-2</c:v>
                </c:pt>
                <c:pt idx="43">
                  <c:v>1.8946401574676058E-2</c:v>
                </c:pt>
                <c:pt idx="44">
                  <c:v>1.9455483978211119E-2</c:v>
                </c:pt>
                <c:pt idx="45">
                  <c:v>2.1432957186343901E-2</c:v>
                </c:pt>
                <c:pt idx="46">
                  <c:v>2.3548027301286426E-2</c:v>
                </c:pt>
                <c:pt idx="47">
                  <c:v>2.4108700864504826E-2</c:v>
                </c:pt>
                <c:pt idx="48">
                  <c:v>2.5224510059907113E-2</c:v>
                </c:pt>
                <c:pt idx="49">
                  <c:v>2.7094652588642743E-2</c:v>
                </c:pt>
                <c:pt idx="50">
                  <c:v>2.8100206611631262E-2</c:v>
                </c:pt>
                <c:pt idx="51">
                  <c:v>2.9509358335769204E-2</c:v>
                </c:pt>
                <c:pt idx="52">
                  <c:v>3.0500983623125533E-2</c:v>
                </c:pt>
                <c:pt idx="53">
                  <c:v>3.1115861784045074E-2</c:v>
                </c:pt>
                <c:pt idx="54">
                  <c:v>3.1658243393240471E-2</c:v>
                </c:pt>
                <c:pt idx="55">
                  <c:v>3.2112941094389905E-2</c:v>
                </c:pt>
                <c:pt idx="56">
                  <c:v>3.2509910059907138E-2</c:v>
                </c:pt>
                <c:pt idx="57">
                  <c:v>3.1424709847281754E-2</c:v>
                </c:pt>
                <c:pt idx="58">
                  <c:v>3.1289348715116128E-2</c:v>
                </c:pt>
                <c:pt idx="59">
                  <c:v>3.1519580104684503E-2</c:v>
                </c:pt>
                <c:pt idx="60">
                  <c:v>3.1763236781609222E-2</c:v>
                </c:pt>
                <c:pt idx="61">
                  <c:v>3.1869296551724158E-2</c:v>
                </c:pt>
                <c:pt idx="62">
                  <c:v>3.1598777011494258E-2</c:v>
                </c:pt>
                <c:pt idx="63">
                  <c:v>3.0773121839080458E-2</c:v>
                </c:pt>
                <c:pt idx="64">
                  <c:v>2.8776781609195431E-2</c:v>
                </c:pt>
                <c:pt idx="65">
                  <c:v>2.7645029885057515E-2</c:v>
                </c:pt>
                <c:pt idx="66">
                  <c:v>2.6875760919540248E-2</c:v>
                </c:pt>
                <c:pt idx="67">
                  <c:v>2.6524018390804607E-2</c:v>
                </c:pt>
                <c:pt idx="68">
                  <c:v>2.6015871264367843E-2</c:v>
                </c:pt>
                <c:pt idx="69">
                  <c:v>2.5580220689655195E-2</c:v>
                </c:pt>
                <c:pt idx="70">
                  <c:v>2.5678896551724173E-2</c:v>
                </c:pt>
                <c:pt idx="71">
                  <c:v>2.583530114942531E-2</c:v>
                </c:pt>
                <c:pt idx="72">
                  <c:v>2.6018556321839095E-2</c:v>
                </c:pt>
                <c:pt idx="73">
                  <c:v>2.5251972413793122E-2</c:v>
                </c:pt>
                <c:pt idx="74">
                  <c:v>2.4637765517241395E-2</c:v>
                </c:pt>
                <c:pt idx="75">
                  <c:v>2.4010133333333336E-2</c:v>
                </c:pt>
                <c:pt idx="76">
                  <c:v>2.3320073563218399E-2</c:v>
                </c:pt>
                <c:pt idx="77">
                  <c:v>2.3006593103448297E-2</c:v>
                </c:pt>
                <c:pt idx="78">
                  <c:v>2.1442547126436784E-2</c:v>
                </c:pt>
                <c:pt idx="79">
                  <c:v>2.1049186206896553E-2</c:v>
                </c:pt>
                <c:pt idx="80">
                  <c:v>2.0520901149425286E-2</c:v>
                </c:pt>
                <c:pt idx="81">
                  <c:v>1.9630133333333355E-2</c:v>
                </c:pt>
                <c:pt idx="82">
                  <c:v>1.8793066666666691E-2</c:v>
                </c:pt>
                <c:pt idx="83">
                  <c:v>1.8112404597701165E-2</c:v>
                </c:pt>
                <c:pt idx="84">
                  <c:v>1.773716781609197E-2</c:v>
                </c:pt>
                <c:pt idx="85">
                  <c:v>1.6827604597701162E-2</c:v>
                </c:pt>
                <c:pt idx="86">
                  <c:v>1.5693839080459793E-2</c:v>
                </c:pt>
                <c:pt idx="87">
                  <c:v>1.4533222988505776E-2</c:v>
                </c:pt>
                <c:pt idx="88">
                  <c:v>1.3112156321839097E-2</c:v>
                </c:pt>
                <c:pt idx="89">
                  <c:v>1.1538712643678173E-2</c:v>
                </c:pt>
                <c:pt idx="90">
                  <c:v>1.0673452873563222E-2</c:v>
                </c:pt>
                <c:pt idx="91">
                  <c:v>9.9692965517241272E-3</c:v>
                </c:pt>
                <c:pt idx="92">
                  <c:v>1.0059245977011494E-2</c:v>
                </c:pt>
                <c:pt idx="93">
                  <c:v>1.1386335632183914E-2</c:v>
                </c:pt>
                <c:pt idx="94">
                  <c:v>1.141385747126436E-2</c:v>
                </c:pt>
                <c:pt idx="95">
                  <c:v>1.1576303448275871E-2</c:v>
                </c:pt>
                <c:pt idx="96">
                  <c:v>1.202135172413793E-2</c:v>
                </c:pt>
                <c:pt idx="97">
                  <c:v>1.2412698850574708E-2</c:v>
                </c:pt>
                <c:pt idx="98">
                  <c:v>1.2045517241379311E-2</c:v>
                </c:pt>
                <c:pt idx="99">
                  <c:v>1.1372910344827597E-2</c:v>
                </c:pt>
                <c:pt idx="100">
                  <c:v>1.0897655172413812E-2</c:v>
                </c:pt>
                <c:pt idx="101">
                  <c:v>1.0705002298850574E-2</c:v>
                </c:pt>
                <c:pt idx="102">
                  <c:v>1.094598620689656E-2</c:v>
                </c:pt>
                <c:pt idx="103">
                  <c:v>1.144742068965518E-2</c:v>
                </c:pt>
              </c:numCache>
            </c:numRef>
          </c:val>
        </c:ser>
        <c:marker val="1"/>
        <c:axId val="175708416"/>
        <c:axId val="178950144"/>
      </c:lineChart>
      <c:catAx>
        <c:axId val="175708416"/>
        <c:scaling>
          <c:orientation val="minMax"/>
        </c:scaling>
        <c:axPos val="b"/>
        <c:numFmt formatCode="General" sourceLinked="1"/>
        <c:tickLblPos val="nextTo"/>
        <c:crossAx val="178950144"/>
        <c:crossesAt val="-2"/>
        <c:auto val="1"/>
        <c:lblAlgn val="ctr"/>
        <c:lblOffset val="100"/>
      </c:catAx>
      <c:valAx>
        <c:axId val="178950144"/>
        <c:scaling>
          <c:orientation val="minMax"/>
        </c:scaling>
        <c:axPos val="l"/>
        <c:majorGridlines/>
        <c:numFmt formatCode="0%" sourceLinked="0"/>
        <c:tickLblPos val="nextTo"/>
        <c:crossAx val="1757084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400050</xdr:colOff>
      <xdr:row>9</xdr:row>
      <xdr:rowOff>0</xdr:rowOff>
    </xdr:from>
    <xdr:ext cx="184731" cy="280205"/>
    <xdr:sp macro="" textlink="">
      <xdr:nvSpPr>
        <xdr:cNvPr id="2" name="TextBox 1"/>
        <xdr:cNvSpPr txBox="1"/>
      </xdr:nvSpPr>
      <xdr:spPr>
        <a:xfrm>
          <a:off x="400050" y="301942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200"/>
        </a:p>
      </xdr:txBody>
    </xdr:sp>
    <xdr:clientData/>
  </xdr:oneCellAnchor>
  <xdr:twoCellAnchor>
    <xdr:from>
      <xdr:col>30</xdr:col>
      <xdr:colOff>552449</xdr:colOff>
      <xdr:row>0</xdr:row>
      <xdr:rowOff>28575</xdr:rowOff>
    </xdr:from>
    <xdr:to>
      <xdr:col>39</xdr:col>
      <xdr:colOff>561975</xdr:colOff>
      <xdr:row>14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measuringworth.org/usgdp/" TargetMode="External"/><Relationship Id="rId7" Type="http://schemas.openxmlformats.org/officeDocument/2006/relationships/hyperlink" Target="https://en.wikipedia.org/wiki/Party_divisions_of_United_States_Congresses" TargetMode="External"/><Relationship Id="rId2" Type="http://schemas.openxmlformats.org/officeDocument/2006/relationships/hyperlink" Target="http://www.measuringworth.org/usgdp/" TargetMode="External"/><Relationship Id="rId1" Type="http://schemas.openxmlformats.org/officeDocument/2006/relationships/hyperlink" Target="http://www.measuringworth.org/usgdp/" TargetMode="External"/><Relationship Id="rId6" Type="http://schemas.openxmlformats.org/officeDocument/2006/relationships/hyperlink" Target="https://en.wikipedia.org/wiki/Party_divisions_of_United_States_Congresses" TargetMode="External"/><Relationship Id="rId5" Type="http://schemas.openxmlformats.org/officeDocument/2006/relationships/hyperlink" Target="https://en.wikipedia.org/wiki/Party_divisions_of_United_States_Congresses" TargetMode="External"/><Relationship Id="rId4" Type="http://schemas.openxmlformats.org/officeDocument/2006/relationships/hyperlink" Target="https://en.wikipedia.org/wiki/Party_divisions_of_United_States_Congresses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5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P114" sqref="AP114"/>
    </sheetView>
  </sheetViews>
  <sheetFormatPr defaultRowHeight="15"/>
  <cols>
    <col min="2" max="2" width="14" customWidth="1"/>
    <col min="3" max="3" width="15.28515625" customWidth="1"/>
    <col min="4" max="4" width="13.7109375" customWidth="1"/>
    <col min="5" max="5" width="9.42578125" customWidth="1"/>
    <col min="6" max="6" width="13.5703125" customWidth="1"/>
    <col min="7" max="7" width="14.85546875" customWidth="1"/>
    <col min="8" max="8" width="11.140625" customWidth="1"/>
    <col min="9" max="9" width="10.5703125" customWidth="1"/>
    <col min="10" max="10" width="10.7109375" customWidth="1"/>
    <col min="11" max="11" width="8.85546875" customWidth="1"/>
    <col min="12" max="12" width="10" customWidth="1"/>
    <col min="13" max="13" width="13.140625" customWidth="1"/>
    <col min="14" max="14" width="14.140625" customWidth="1"/>
    <col min="15" max="15" width="11" customWidth="1"/>
    <col min="16" max="16" width="10.42578125" customWidth="1"/>
    <col min="17" max="17" width="10.5703125" customWidth="1"/>
    <col min="18" max="18" width="6.140625" customWidth="1"/>
    <col min="19" max="19" width="10.5703125" customWidth="1"/>
    <col min="21" max="21" width="8.7109375" customWidth="1"/>
    <col min="22" max="22" width="10.85546875" customWidth="1"/>
    <col min="28" max="28" width="17.5703125" customWidth="1"/>
  </cols>
  <sheetData>
    <row r="1" spans="1:28" ht="41.25">
      <c r="A1" s="3" t="s">
        <v>0</v>
      </c>
      <c r="B1" s="1" t="s">
        <v>2</v>
      </c>
      <c r="C1" s="1" t="s">
        <v>2</v>
      </c>
      <c r="E1" s="25" t="s">
        <v>12</v>
      </c>
      <c r="L1" s="25" t="s">
        <v>8</v>
      </c>
      <c r="M1" s="24"/>
      <c r="N1" s="24"/>
      <c r="O1" s="24"/>
      <c r="P1" s="24"/>
      <c r="Q1" s="24"/>
      <c r="R1" s="24"/>
      <c r="S1" s="25" t="s">
        <v>16</v>
      </c>
      <c r="AB1" s="28" t="s">
        <v>22</v>
      </c>
    </row>
    <row r="2" spans="1:28" ht="60.75" customHeight="1">
      <c r="A2" s="3"/>
      <c r="B2" s="2" t="s">
        <v>3</v>
      </c>
      <c r="C2" s="2" t="s">
        <v>18</v>
      </c>
      <c r="E2" s="10" t="s">
        <v>9</v>
      </c>
      <c r="F2" s="11" t="s">
        <v>10</v>
      </c>
      <c r="G2" s="12" t="s">
        <v>11</v>
      </c>
      <c r="H2" s="9" t="s">
        <v>14</v>
      </c>
      <c r="I2" s="13" t="s">
        <v>13</v>
      </c>
      <c r="J2" s="14" t="s">
        <v>15</v>
      </c>
      <c r="L2" s="10" t="s">
        <v>9</v>
      </c>
      <c r="M2" s="11" t="s">
        <v>10</v>
      </c>
      <c r="N2" s="12" t="s">
        <v>11</v>
      </c>
      <c r="O2" s="9" t="s">
        <v>14</v>
      </c>
      <c r="P2" s="13" t="s">
        <v>13</v>
      </c>
      <c r="Q2" s="14" t="s">
        <v>15</v>
      </c>
      <c r="S2" s="13" t="s">
        <v>13</v>
      </c>
      <c r="T2" s="13" t="s">
        <v>19</v>
      </c>
      <c r="U2" s="13" t="s">
        <v>20</v>
      </c>
      <c r="V2" s="14" t="s">
        <v>15</v>
      </c>
      <c r="W2" s="14" t="s">
        <v>19</v>
      </c>
      <c r="X2" s="14" t="s">
        <v>20</v>
      </c>
      <c r="AB2" s="29" t="s">
        <v>21</v>
      </c>
    </row>
    <row r="4" spans="1:28" ht="18.75">
      <c r="A4" s="6" t="s">
        <v>5</v>
      </c>
      <c r="E4" s="7" t="s">
        <v>17</v>
      </c>
    </row>
    <row r="5" spans="1:28" ht="18.75">
      <c r="A5" s="6" t="s">
        <v>6</v>
      </c>
      <c r="B5" s="5"/>
    </row>
    <row r="6" spans="1:28" ht="18.75">
      <c r="A6" s="7" t="s">
        <v>7</v>
      </c>
    </row>
    <row r="8" spans="1:28" ht="18.75">
      <c r="A8" s="7" t="s">
        <v>4</v>
      </c>
      <c r="C8" s="5"/>
    </row>
    <row r="9" spans="1:28" ht="15.75">
      <c r="A9" s="4"/>
      <c r="B9" s="4"/>
      <c r="C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T9" s="4"/>
      <c r="V9" s="4"/>
    </row>
    <row r="10" spans="1:28" ht="15.75">
      <c r="A10" s="15">
        <v>1900</v>
      </c>
      <c r="B10" s="26">
        <v>6303.9</v>
      </c>
      <c r="C10" s="17"/>
      <c r="E10" s="19">
        <v>90</v>
      </c>
      <c r="F10" s="19">
        <v>26</v>
      </c>
      <c r="G10" s="19">
        <v>53</v>
      </c>
      <c r="H10" s="4">
        <f t="shared" ref="H10:H34" si="0">+E10-F10-G10</f>
        <v>11</v>
      </c>
      <c r="I10" s="16">
        <f t="shared" ref="I10:I34" si="1">+F10/E10</f>
        <v>0.28888888888888886</v>
      </c>
      <c r="J10" s="16">
        <f t="shared" ref="J10:J34" si="2">+G10/E10</f>
        <v>0.58888888888888891</v>
      </c>
      <c r="K10" s="4"/>
      <c r="L10" s="19">
        <v>357</v>
      </c>
      <c r="M10" s="19">
        <v>163</v>
      </c>
      <c r="N10" s="19">
        <v>185</v>
      </c>
      <c r="O10" s="4">
        <f t="shared" ref="O10:O34" si="3">+L10-M10-N10</f>
        <v>9</v>
      </c>
      <c r="P10" s="16">
        <f t="shared" ref="P10:P34" si="4">+M10/L10</f>
        <v>0.45658263305322128</v>
      </c>
      <c r="Q10" s="16">
        <f t="shared" ref="Q10:Q34" si="5">+N10/L10</f>
        <v>0.51820728291316531</v>
      </c>
      <c r="S10" s="22">
        <f t="shared" ref="S10:S34" si="6">+AVERAGE(I10,P10)</f>
        <v>0.3727357609710551</v>
      </c>
      <c r="T10" s="22">
        <f>+AVERAGE(S10:S10)</f>
        <v>0.3727357609710551</v>
      </c>
      <c r="U10" s="21"/>
      <c r="V10" s="22">
        <f t="shared" ref="V10:V34" si="7">+AVERAGE(J10,Q10)</f>
        <v>0.55354808590102711</v>
      </c>
      <c r="W10" s="21">
        <f>+AVERAGE(V10:V10)</f>
        <v>0.55354808590102711</v>
      </c>
      <c r="X10" s="22"/>
    </row>
    <row r="11" spans="1:28" ht="15.75">
      <c r="A11" s="15">
        <v>1901</v>
      </c>
      <c r="B11" s="26">
        <v>6511</v>
      </c>
      <c r="C11" s="17"/>
      <c r="E11" s="19">
        <v>90</v>
      </c>
      <c r="F11" s="19">
        <v>29</v>
      </c>
      <c r="G11" s="19">
        <v>56</v>
      </c>
      <c r="H11" s="4">
        <f t="shared" si="0"/>
        <v>5</v>
      </c>
      <c r="I11" s="16">
        <f t="shared" si="1"/>
        <v>0.32222222222222224</v>
      </c>
      <c r="J11" s="16">
        <f t="shared" si="2"/>
        <v>0.62222222222222223</v>
      </c>
      <c r="K11" s="4"/>
      <c r="L11" s="19">
        <v>357</v>
      </c>
      <c r="M11" s="19">
        <v>153</v>
      </c>
      <c r="N11" s="19">
        <v>198</v>
      </c>
      <c r="O11" s="4">
        <f t="shared" si="3"/>
        <v>6</v>
      </c>
      <c r="P11" s="16">
        <f t="shared" si="4"/>
        <v>0.42857142857142855</v>
      </c>
      <c r="Q11" s="16">
        <f t="shared" si="5"/>
        <v>0.55462184873949583</v>
      </c>
      <c r="S11" s="22">
        <f t="shared" si="6"/>
        <v>0.3753968253968254</v>
      </c>
      <c r="T11" s="22">
        <f>+AVERAGE(S10:S11)</f>
        <v>0.37406629318394025</v>
      </c>
      <c r="U11" s="21"/>
      <c r="V11" s="22">
        <f t="shared" si="7"/>
        <v>0.58842203548085903</v>
      </c>
      <c r="W11" s="21">
        <f>+AVERAGE(V10:V11)</f>
        <v>0.57098506069094301</v>
      </c>
      <c r="X11" s="22"/>
    </row>
    <row r="12" spans="1:28" ht="15.75">
      <c r="A12" s="15">
        <v>1902</v>
      </c>
      <c r="B12" s="26">
        <v>6708.9</v>
      </c>
      <c r="C12" s="17"/>
      <c r="E12" s="19">
        <v>90</v>
      </c>
      <c r="F12" s="19">
        <v>29</v>
      </c>
      <c r="G12" s="19">
        <v>56</v>
      </c>
      <c r="H12" s="4">
        <f t="shared" si="0"/>
        <v>5</v>
      </c>
      <c r="I12" s="16">
        <f t="shared" si="1"/>
        <v>0.32222222222222224</v>
      </c>
      <c r="J12" s="16">
        <f t="shared" si="2"/>
        <v>0.62222222222222223</v>
      </c>
      <c r="K12" s="4"/>
      <c r="L12" s="19">
        <v>357</v>
      </c>
      <c r="M12" s="19">
        <v>153</v>
      </c>
      <c r="N12" s="19">
        <v>198</v>
      </c>
      <c r="O12" s="4">
        <f t="shared" si="3"/>
        <v>6</v>
      </c>
      <c r="P12" s="16">
        <f t="shared" si="4"/>
        <v>0.42857142857142855</v>
      </c>
      <c r="Q12" s="16">
        <f t="shared" si="5"/>
        <v>0.55462184873949583</v>
      </c>
      <c r="S12" s="22">
        <f t="shared" si="6"/>
        <v>0.3753968253968254</v>
      </c>
      <c r="T12" s="22">
        <f>+AVERAGE(S10:S12)</f>
        <v>0.37450980392156863</v>
      </c>
      <c r="U12" s="21"/>
      <c r="V12" s="22">
        <f t="shared" si="7"/>
        <v>0.58842203548085903</v>
      </c>
      <c r="W12" s="21">
        <f>+AVERAGE(V10:V12)</f>
        <v>0.57679738562091509</v>
      </c>
      <c r="X12" s="22"/>
    </row>
    <row r="13" spans="1:28" ht="15.75">
      <c r="A13" s="15">
        <v>1903</v>
      </c>
      <c r="B13" s="26">
        <v>6778.9</v>
      </c>
      <c r="C13" s="17"/>
      <c r="E13" s="19">
        <v>90</v>
      </c>
      <c r="F13" s="19">
        <v>32</v>
      </c>
      <c r="G13" s="19">
        <v>58</v>
      </c>
      <c r="H13" s="4">
        <f t="shared" si="0"/>
        <v>0</v>
      </c>
      <c r="I13" s="16">
        <f t="shared" si="1"/>
        <v>0.35555555555555557</v>
      </c>
      <c r="J13" s="16">
        <f t="shared" si="2"/>
        <v>0.64444444444444449</v>
      </c>
      <c r="K13" s="4"/>
      <c r="L13" s="19">
        <v>386</v>
      </c>
      <c r="M13" s="19">
        <v>178</v>
      </c>
      <c r="N13" s="19">
        <v>207</v>
      </c>
      <c r="O13" s="4">
        <f t="shared" si="3"/>
        <v>1</v>
      </c>
      <c r="P13" s="16">
        <f t="shared" si="4"/>
        <v>0.46113989637305697</v>
      </c>
      <c r="Q13" s="16">
        <f t="shared" si="5"/>
        <v>0.53626943005181349</v>
      </c>
      <c r="S13" s="22">
        <f t="shared" si="6"/>
        <v>0.40834772596430624</v>
      </c>
      <c r="T13" s="22">
        <f>+AVERAGE(S10:S13)</f>
        <v>0.38296928443225303</v>
      </c>
      <c r="U13" s="21">
        <f t="shared" ref="U13:U76" si="8">+T10</f>
        <v>0.3727357609710551</v>
      </c>
      <c r="V13" s="22">
        <f t="shared" si="7"/>
        <v>0.59035693724812899</v>
      </c>
      <c r="W13" s="21">
        <f>+AVERAGE(V10:V13)</f>
        <v>0.58018727352771848</v>
      </c>
      <c r="X13" s="22">
        <f t="shared" ref="X13:X46" si="9">+W10</f>
        <v>0.55354808590102711</v>
      </c>
    </row>
    <row r="14" spans="1:28" ht="15.75">
      <c r="A14" s="15">
        <v>1904</v>
      </c>
      <c r="B14" s="26">
        <v>6416.8</v>
      </c>
      <c r="C14" s="17"/>
      <c r="E14" s="19">
        <v>90</v>
      </c>
      <c r="F14" s="19">
        <v>32</v>
      </c>
      <c r="G14" s="19">
        <v>58</v>
      </c>
      <c r="H14" s="4">
        <f t="shared" si="0"/>
        <v>0</v>
      </c>
      <c r="I14" s="16">
        <f t="shared" si="1"/>
        <v>0.35555555555555557</v>
      </c>
      <c r="J14" s="16">
        <f t="shared" si="2"/>
        <v>0.64444444444444449</v>
      </c>
      <c r="K14" s="4"/>
      <c r="L14" s="19">
        <v>386</v>
      </c>
      <c r="M14" s="19">
        <v>178</v>
      </c>
      <c r="N14" s="19">
        <v>207</v>
      </c>
      <c r="O14" s="4">
        <f t="shared" si="3"/>
        <v>1</v>
      </c>
      <c r="P14" s="16">
        <f t="shared" si="4"/>
        <v>0.46113989637305697</v>
      </c>
      <c r="Q14" s="16">
        <f t="shared" si="5"/>
        <v>0.53626943005181349</v>
      </c>
      <c r="S14" s="22">
        <f t="shared" si="6"/>
        <v>0.40834772596430624</v>
      </c>
      <c r="T14" s="22">
        <f>+AVERAGE(S10:S14)</f>
        <v>0.38804497273866367</v>
      </c>
      <c r="U14" s="21">
        <f t="shared" si="8"/>
        <v>0.37406629318394025</v>
      </c>
      <c r="V14" s="22">
        <f t="shared" si="7"/>
        <v>0.59035693724812899</v>
      </c>
      <c r="W14" s="21">
        <f>+AVERAGE(V10:V14)</f>
        <v>0.58222120627180052</v>
      </c>
      <c r="X14" s="22">
        <f t="shared" si="9"/>
        <v>0.57098506069094301</v>
      </c>
    </row>
    <row r="15" spans="1:28" ht="15.75">
      <c r="A15" s="15">
        <v>1905</v>
      </c>
      <c r="B15" s="26">
        <v>6999.8</v>
      </c>
      <c r="C15" s="17"/>
      <c r="E15" s="19">
        <v>90</v>
      </c>
      <c r="F15" s="19">
        <v>32</v>
      </c>
      <c r="G15" s="19">
        <v>58</v>
      </c>
      <c r="H15" s="4">
        <f t="shared" si="0"/>
        <v>0</v>
      </c>
      <c r="I15" s="16">
        <f t="shared" si="1"/>
        <v>0.35555555555555557</v>
      </c>
      <c r="J15" s="16">
        <f t="shared" si="2"/>
        <v>0.64444444444444449</v>
      </c>
      <c r="K15" s="4"/>
      <c r="L15" s="19">
        <v>386</v>
      </c>
      <c r="M15" s="19">
        <v>136</v>
      </c>
      <c r="N15" s="19">
        <v>250</v>
      </c>
      <c r="O15" s="4">
        <f t="shared" si="3"/>
        <v>0</v>
      </c>
      <c r="P15" s="16">
        <f t="shared" si="4"/>
        <v>0.35233160621761656</v>
      </c>
      <c r="Q15" s="16">
        <f t="shared" si="5"/>
        <v>0.64766839378238339</v>
      </c>
      <c r="S15" s="22">
        <f t="shared" si="6"/>
        <v>0.35394358088658606</v>
      </c>
      <c r="T15" s="22">
        <f>+AVERAGE(S10:S15)</f>
        <v>0.38236140742998409</v>
      </c>
      <c r="U15" s="21">
        <f t="shared" si="8"/>
        <v>0.37450980392156863</v>
      </c>
      <c r="V15" s="22">
        <f t="shared" si="7"/>
        <v>0.64605641911341394</v>
      </c>
      <c r="W15" s="21">
        <f>+AVERAGE(V10:V15)</f>
        <v>0.59286040841206944</v>
      </c>
      <c r="X15" s="22">
        <f t="shared" si="9"/>
        <v>0.57679738562091509</v>
      </c>
    </row>
    <row r="16" spans="1:28" ht="15.75">
      <c r="A16" s="15">
        <v>1906</v>
      </c>
      <c r="B16" s="26">
        <v>7147.2</v>
      </c>
      <c r="C16" s="17"/>
      <c r="E16" s="19">
        <v>90</v>
      </c>
      <c r="F16" s="19">
        <v>32</v>
      </c>
      <c r="G16" s="19">
        <v>58</v>
      </c>
      <c r="H16" s="4">
        <f t="shared" si="0"/>
        <v>0</v>
      </c>
      <c r="I16" s="16">
        <f t="shared" si="1"/>
        <v>0.35555555555555557</v>
      </c>
      <c r="J16" s="16">
        <f t="shared" si="2"/>
        <v>0.64444444444444449</v>
      </c>
      <c r="K16" s="4"/>
      <c r="L16" s="19">
        <v>386</v>
      </c>
      <c r="M16" s="19">
        <v>136</v>
      </c>
      <c r="N16" s="19">
        <v>250</v>
      </c>
      <c r="O16" s="4">
        <f t="shared" si="3"/>
        <v>0</v>
      </c>
      <c r="P16" s="16">
        <f t="shared" si="4"/>
        <v>0.35233160621761656</v>
      </c>
      <c r="Q16" s="16">
        <f t="shared" si="5"/>
        <v>0.64766839378238339</v>
      </c>
      <c r="S16" s="22">
        <f t="shared" si="6"/>
        <v>0.35394358088658606</v>
      </c>
      <c r="T16" s="22">
        <f>+AVERAGE(S10:S16)</f>
        <v>0.37830171792378436</v>
      </c>
      <c r="U16" s="21">
        <f t="shared" si="8"/>
        <v>0.38296928443225303</v>
      </c>
      <c r="V16" s="22">
        <f t="shared" si="7"/>
        <v>0.64605641911341394</v>
      </c>
      <c r="W16" s="21">
        <f>+AVERAGE(V10:V16)</f>
        <v>0.60045983851226148</v>
      </c>
      <c r="X16" s="22">
        <f t="shared" si="9"/>
        <v>0.58018727352771848</v>
      </c>
    </row>
    <row r="17" spans="1:28" ht="15.75">
      <c r="A17" s="15">
        <v>1907</v>
      </c>
      <c r="B17" s="26">
        <v>7199.6</v>
      </c>
      <c r="C17" s="17"/>
      <c r="E17" s="19">
        <v>92</v>
      </c>
      <c r="F17" s="19">
        <v>29</v>
      </c>
      <c r="G17" s="19">
        <v>61</v>
      </c>
      <c r="H17" s="4">
        <f t="shared" si="0"/>
        <v>2</v>
      </c>
      <c r="I17" s="16">
        <f t="shared" si="1"/>
        <v>0.31521739130434784</v>
      </c>
      <c r="J17" s="16">
        <f t="shared" si="2"/>
        <v>0.66304347826086951</v>
      </c>
      <c r="K17" s="4"/>
      <c r="L17" s="19">
        <v>386</v>
      </c>
      <c r="M17" s="19">
        <v>164</v>
      </c>
      <c r="N17" s="19">
        <v>222</v>
      </c>
      <c r="O17" s="4">
        <f t="shared" si="3"/>
        <v>0</v>
      </c>
      <c r="P17" s="16">
        <f t="shared" si="4"/>
        <v>0.42487046632124353</v>
      </c>
      <c r="Q17" s="16">
        <f t="shared" si="5"/>
        <v>0.57512953367875652</v>
      </c>
      <c r="S17" s="22">
        <f t="shared" si="6"/>
        <v>0.37004392881279569</v>
      </c>
      <c r="T17" s="22">
        <f>+AVERAGE(S10:S17)</f>
        <v>0.37726949428491074</v>
      </c>
      <c r="U17" s="21">
        <f t="shared" si="8"/>
        <v>0.38804497273866367</v>
      </c>
      <c r="V17" s="22">
        <f t="shared" si="7"/>
        <v>0.61908650596981296</v>
      </c>
      <c r="W17" s="21">
        <f>+AVERAGE(V10:V17)</f>
        <v>0.60278817194445544</v>
      </c>
      <c r="X17" s="22">
        <f t="shared" si="9"/>
        <v>0.58222120627180052</v>
      </c>
    </row>
    <row r="18" spans="1:28" ht="15.75">
      <c r="A18" s="15">
        <v>1908</v>
      </c>
      <c r="B18" s="26">
        <v>6298</v>
      </c>
      <c r="C18" s="17"/>
      <c r="E18" s="19">
        <v>92</v>
      </c>
      <c r="F18" s="19">
        <v>29</v>
      </c>
      <c r="G18" s="19">
        <v>61</v>
      </c>
      <c r="H18" s="4">
        <f t="shared" si="0"/>
        <v>2</v>
      </c>
      <c r="I18" s="16">
        <f t="shared" si="1"/>
        <v>0.31521739130434784</v>
      </c>
      <c r="J18" s="16">
        <f t="shared" si="2"/>
        <v>0.66304347826086951</v>
      </c>
      <c r="K18" s="4"/>
      <c r="L18" s="19">
        <v>386</v>
      </c>
      <c r="M18" s="19">
        <v>164</v>
      </c>
      <c r="N18" s="19">
        <v>222</v>
      </c>
      <c r="O18" s="4">
        <f t="shared" si="3"/>
        <v>0</v>
      </c>
      <c r="P18" s="16">
        <f t="shared" si="4"/>
        <v>0.42487046632124353</v>
      </c>
      <c r="Q18" s="16">
        <f t="shared" si="5"/>
        <v>0.57512953367875652</v>
      </c>
      <c r="S18" s="22">
        <f t="shared" si="6"/>
        <v>0.37004392881279569</v>
      </c>
      <c r="T18" s="22">
        <f>+AVERAGE(S10:S18)</f>
        <v>0.37646665367689791</v>
      </c>
      <c r="U18" s="21">
        <f t="shared" si="8"/>
        <v>0.38236140742998409</v>
      </c>
      <c r="V18" s="22">
        <f t="shared" si="7"/>
        <v>0.61908650596981296</v>
      </c>
      <c r="W18" s="21">
        <f>+AVERAGE(V10:V18)</f>
        <v>0.60459909794727296</v>
      </c>
      <c r="X18" s="22">
        <f t="shared" si="9"/>
        <v>0.59286040841206944</v>
      </c>
    </row>
    <row r="19" spans="1:28" ht="15.75">
      <c r="A19" s="15">
        <v>1909</v>
      </c>
      <c r="B19" s="26">
        <v>6620.4</v>
      </c>
      <c r="C19" s="17"/>
      <c r="E19" s="19">
        <v>92</v>
      </c>
      <c r="F19" s="19">
        <v>32</v>
      </c>
      <c r="G19" s="19">
        <v>59</v>
      </c>
      <c r="H19" s="4">
        <f t="shared" si="0"/>
        <v>1</v>
      </c>
      <c r="I19" s="16">
        <f t="shared" si="1"/>
        <v>0.34782608695652173</v>
      </c>
      <c r="J19" s="16">
        <f t="shared" si="2"/>
        <v>0.64130434782608692</v>
      </c>
      <c r="K19" s="4"/>
      <c r="L19" s="19">
        <v>391</v>
      </c>
      <c r="M19" s="19">
        <v>172</v>
      </c>
      <c r="N19" s="19">
        <v>219</v>
      </c>
      <c r="O19" s="4">
        <f t="shared" si="3"/>
        <v>0</v>
      </c>
      <c r="P19" s="16">
        <f t="shared" si="4"/>
        <v>0.43989769820971869</v>
      </c>
      <c r="Q19" s="16">
        <f t="shared" si="5"/>
        <v>0.56010230179028131</v>
      </c>
      <c r="S19" s="22">
        <f t="shared" si="6"/>
        <v>0.39386189258312021</v>
      </c>
      <c r="T19" s="22">
        <f>+AVERAGE(S10:S19)</f>
        <v>0.37820617756752017</v>
      </c>
      <c r="U19" s="21">
        <f t="shared" si="8"/>
        <v>0.37830171792378436</v>
      </c>
      <c r="V19" s="22">
        <f t="shared" si="7"/>
        <v>0.60070332480818411</v>
      </c>
      <c r="W19" s="21">
        <f>+AVERAGE(V10:V19)</f>
        <v>0.60420952063336408</v>
      </c>
      <c r="X19" s="22">
        <f t="shared" si="9"/>
        <v>0.60045983851226148</v>
      </c>
    </row>
    <row r="20" spans="1:28" ht="15.75">
      <c r="A20" s="15">
        <v>1910</v>
      </c>
      <c r="B20" s="26">
        <v>6552.8</v>
      </c>
      <c r="C20" s="17"/>
      <c r="E20" s="19">
        <v>92</v>
      </c>
      <c r="F20" s="19">
        <v>32</v>
      </c>
      <c r="G20" s="19">
        <v>59</v>
      </c>
      <c r="H20" s="4">
        <f t="shared" si="0"/>
        <v>1</v>
      </c>
      <c r="I20" s="16">
        <f t="shared" si="1"/>
        <v>0.34782608695652173</v>
      </c>
      <c r="J20" s="16">
        <f t="shared" si="2"/>
        <v>0.64130434782608692</v>
      </c>
      <c r="K20" s="4"/>
      <c r="L20" s="19">
        <v>391</v>
      </c>
      <c r="M20" s="19">
        <v>172</v>
      </c>
      <c r="N20" s="19">
        <v>219</v>
      </c>
      <c r="O20" s="4">
        <f t="shared" si="3"/>
        <v>0</v>
      </c>
      <c r="P20" s="16">
        <f t="shared" si="4"/>
        <v>0.43989769820971869</v>
      </c>
      <c r="Q20" s="16">
        <f t="shared" si="5"/>
        <v>0.56010230179028131</v>
      </c>
      <c r="S20" s="22">
        <f t="shared" si="6"/>
        <v>0.39386189258312021</v>
      </c>
      <c r="T20" s="22">
        <f>+AVERAGE(S10:S20)</f>
        <v>0.37962942438712016</v>
      </c>
      <c r="U20" s="21">
        <f t="shared" si="8"/>
        <v>0.37726949428491074</v>
      </c>
      <c r="V20" s="22">
        <f t="shared" si="7"/>
        <v>0.60070332480818411</v>
      </c>
      <c r="W20" s="21">
        <f>+AVERAGE(V10:V20)</f>
        <v>0.60389077555834769</v>
      </c>
      <c r="X20" s="22">
        <f t="shared" si="9"/>
        <v>0.60278817194445544</v>
      </c>
    </row>
    <row r="21" spans="1:28" ht="15.75">
      <c r="A21" s="15">
        <v>1911</v>
      </c>
      <c r="B21" s="26">
        <v>6660.2</v>
      </c>
      <c r="C21" s="17"/>
      <c r="E21" s="19">
        <v>92</v>
      </c>
      <c r="F21" s="19">
        <v>42</v>
      </c>
      <c r="G21" s="19">
        <v>49</v>
      </c>
      <c r="H21" s="4">
        <f t="shared" si="0"/>
        <v>1</v>
      </c>
      <c r="I21" s="16">
        <f t="shared" si="1"/>
        <v>0.45652173913043476</v>
      </c>
      <c r="J21" s="16">
        <f t="shared" si="2"/>
        <v>0.53260869565217395</v>
      </c>
      <c r="K21" s="4"/>
      <c r="L21" s="19">
        <v>391</v>
      </c>
      <c r="M21" s="19">
        <v>228</v>
      </c>
      <c r="N21" s="19">
        <v>162</v>
      </c>
      <c r="O21" s="4">
        <f t="shared" si="3"/>
        <v>1</v>
      </c>
      <c r="P21" s="16">
        <f t="shared" si="4"/>
        <v>0.58312020460358061</v>
      </c>
      <c r="Q21" s="16">
        <f t="shared" si="5"/>
        <v>0.41432225063938621</v>
      </c>
      <c r="S21" s="22">
        <f t="shared" si="6"/>
        <v>0.51982097186700771</v>
      </c>
      <c r="T21" s="22">
        <f>+AVERAGE(S10:S21)</f>
        <v>0.39131205334377744</v>
      </c>
      <c r="U21" s="21">
        <f t="shared" si="8"/>
        <v>0.37646665367689791</v>
      </c>
      <c r="V21" s="22">
        <f t="shared" si="7"/>
        <v>0.47346547314578008</v>
      </c>
      <c r="W21" s="21">
        <f>+AVERAGE(V10:V21)</f>
        <v>0.59302200035730046</v>
      </c>
      <c r="X21" s="22">
        <f t="shared" si="9"/>
        <v>0.60459909794727296</v>
      </c>
    </row>
    <row r="22" spans="1:28" ht="15.75">
      <c r="A22" s="15">
        <v>1912</v>
      </c>
      <c r="B22" s="26">
        <v>6864.6</v>
      </c>
      <c r="C22" s="17"/>
      <c r="E22" s="19">
        <v>92</v>
      </c>
      <c r="F22" s="19">
        <v>42</v>
      </c>
      <c r="G22" s="19">
        <v>49</v>
      </c>
      <c r="H22" s="4">
        <f t="shared" si="0"/>
        <v>1</v>
      </c>
      <c r="I22" s="16">
        <f t="shared" si="1"/>
        <v>0.45652173913043476</v>
      </c>
      <c r="J22" s="16">
        <f t="shared" si="2"/>
        <v>0.53260869565217395</v>
      </c>
      <c r="K22" s="4"/>
      <c r="L22" s="19">
        <v>391</v>
      </c>
      <c r="M22" s="19">
        <v>228</v>
      </c>
      <c r="N22" s="19">
        <v>162</v>
      </c>
      <c r="O22" s="4">
        <f t="shared" si="3"/>
        <v>1</v>
      </c>
      <c r="P22" s="16">
        <f t="shared" si="4"/>
        <v>0.58312020460358061</v>
      </c>
      <c r="Q22" s="16">
        <f t="shared" si="5"/>
        <v>0.41432225063938621</v>
      </c>
      <c r="S22" s="22">
        <f t="shared" si="6"/>
        <v>0.51982097186700771</v>
      </c>
      <c r="T22" s="22">
        <f>+AVERAGE(S10:S22)</f>
        <v>0.40119735476864127</v>
      </c>
      <c r="U22" s="21">
        <f t="shared" si="8"/>
        <v>0.37820617756752017</v>
      </c>
      <c r="V22" s="22">
        <f t="shared" si="7"/>
        <v>0.47346547314578008</v>
      </c>
      <c r="W22" s="21">
        <f>+AVERAGE(V10:V22)</f>
        <v>0.58382534441795275</v>
      </c>
      <c r="X22" s="22">
        <f t="shared" si="9"/>
        <v>0.60420952063336408</v>
      </c>
    </row>
    <row r="23" spans="1:28" ht="15.75">
      <c r="A23" s="15">
        <v>1913</v>
      </c>
      <c r="B23" s="26">
        <v>6996.9</v>
      </c>
      <c r="C23" s="17"/>
      <c r="E23" s="19">
        <v>96</v>
      </c>
      <c r="F23" s="19">
        <v>51</v>
      </c>
      <c r="G23" s="19">
        <v>44</v>
      </c>
      <c r="H23" s="4">
        <f t="shared" si="0"/>
        <v>1</v>
      </c>
      <c r="I23" s="16">
        <f t="shared" si="1"/>
        <v>0.53125</v>
      </c>
      <c r="J23" s="16">
        <f t="shared" si="2"/>
        <v>0.45833333333333331</v>
      </c>
      <c r="K23" s="4"/>
      <c r="L23" s="19">
        <v>435</v>
      </c>
      <c r="M23" s="19">
        <v>290</v>
      </c>
      <c r="N23" s="19">
        <v>127</v>
      </c>
      <c r="O23" s="4">
        <f t="shared" si="3"/>
        <v>18</v>
      </c>
      <c r="P23" s="16">
        <f t="shared" si="4"/>
        <v>0.66666666666666663</v>
      </c>
      <c r="Q23" s="16">
        <f t="shared" si="5"/>
        <v>0.29195402298850576</v>
      </c>
      <c r="S23" s="22">
        <f t="shared" si="6"/>
        <v>0.59895833333333326</v>
      </c>
      <c r="T23" s="22">
        <f>+AVERAGE(S10:S23)</f>
        <v>0.41532313895183354</v>
      </c>
      <c r="U23" s="21">
        <f t="shared" si="8"/>
        <v>0.37962942438712016</v>
      </c>
      <c r="V23" s="22">
        <f t="shared" si="7"/>
        <v>0.37514367816091954</v>
      </c>
      <c r="W23" s="21">
        <f>+AVERAGE(V10:V23)</f>
        <v>0.56891951111387895</v>
      </c>
      <c r="X23" s="22">
        <f t="shared" si="9"/>
        <v>0.60389077555834769</v>
      </c>
    </row>
    <row r="24" spans="1:28" ht="15.75">
      <c r="A24" s="15">
        <v>1914</v>
      </c>
      <c r="B24" s="26">
        <v>6338.2</v>
      </c>
      <c r="C24" s="17"/>
      <c r="E24" s="19">
        <v>96</v>
      </c>
      <c r="F24" s="19">
        <v>51</v>
      </c>
      <c r="G24" s="19">
        <v>44</v>
      </c>
      <c r="H24" s="4">
        <f t="shared" si="0"/>
        <v>1</v>
      </c>
      <c r="I24" s="16">
        <f t="shared" si="1"/>
        <v>0.53125</v>
      </c>
      <c r="J24" s="16">
        <f t="shared" si="2"/>
        <v>0.45833333333333331</v>
      </c>
      <c r="K24" s="4"/>
      <c r="L24" s="19">
        <v>435</v>
      </c>
      <c r="M24" s="19">
        <v>290</v>
      </c>
      <c r="N24" s="19">
        <v>127</v>
      </c>
      <c r="O24" s="4">
        <f t="shared" si="3"/>
        <v>18</v>
      </c>
      <c r="P24" s="16">
        <f t="shared" si="4"/>
        <v>0.66666666666666663</v>
      </c>
      <c r="Q24" s="16">
        <f t="shared" si="5"/>
        <v>0.29195402298850576</v>
      </c>
      <c r="S24" s="22">
        <f t="shared" si="6"/>
        <v>0.59895833333333326</v>
      </c>
      <c r="T24" s="22">
        <f t="shared" ref="T24:T73" si="10">+AVERAGE(S10:S24)</f>
        <v>0.42756548524393351</v>
      </c>
      <c r="U24" s="21">
        <f t="shared" si="8"/>
        <v>0.39131205334377744</v>
      </c>
      <c r="V24" s="22">
        <f t="shared" si="7"/>
        <v>0.37514367816091954</v>
      </c>
      <c r="W24" s="21">
        <f t="shared" ref="W24:W84" si="11">+AVERAGE(V10:V24)</f>
        <v>0.55600112225034837</v>
      </c>
      <c r="X24" s="22">
        <f t="shared" si="9"/>
        <v>0.59302200035730046</v>
      </c>
    </row>
    <row r="25" spans="1:28" ht="15.75">
      <c r="A25" s="15">
        <v>1915</v>
      </c>
      <c r="B25" s="26">
        <v>6418.1</v>
      </c>
      <c r="C25" s="17">
        <f t="shared" ref="C25:C43" si="12">+RATE(15,,-B10,B25)</f>
        <v>1.1976255319584169E-3</v>
      </c>
      <c r="E25" s="19">
        <v>96</v>
      </c>
      <c r="F25" s="19">
        <v>56</v>
      </c>
      <c r="G25" s="19">
        <v>39</v>
      </c>
      <c r="H25" s="4">
        <f t="shared" si="0"/>
        <v>1</v>
      </c>
      <c r="I25" s="16">
        <f t="shared" si="1"/>
        <v>0.58333333333333337</v>
      </c>
      <c r="J25" s="16">
        <f t="shared" si="2"/>
        <v>0.40625</v>
      </c>
      <c r="K25" s="4"/>
      <c r="L25" s="19">
        <v>435</v>
      </c>
      <c r="M25" s="19">
        <v>231</v>
      </c>
      <c r="N25" s="19">
        <v>193</v>
      </c>
      <c r="O25" s="4">
        <f t="shared" si="3"/>
        <v>11</v>
      </c>
      <c r="P25" s="16">
        <f t="shared" si="4"/>
        <v>0.53103448275862064</v>
      </c>
      <c r="Q25" s="16">
        <f t="shared" si="5"/>
        <v>0.44367816091954021</v>
      </c>
      <c r="S25" s="22">
        <f t="shared" si="6"/>
        <v>0.55718390804597706</v>
      </c>
      <c r="T25" s="22">
        <f t="shared" si="10"/>
        <v>0.43986202838226168</v>
      </c>
      <c r="U25" s="21">
        <f t="shared" si="8"/>
        <v>0.40119735476864127</v>
      </c>
      <c r="V25" s="22">
        <f t="shared" si="7"/>
        <v>0.42496408045977008</v>
      </c>
      <c r="W25" s="21">
        <f t="shared" si="11"/>
        <v>0.54742885522093121</v>
      </c>
      <c r="X25" s="22">
        <f t="shared" si="9"/>
        <v>0.58382534441795275</v>
      </c>
    </row>
    <row r="26" spans="1:28" ht="15.75">
      <c r="A26" s="15">
        <v>1916</v>
      </c>
      <c r="B26" s="26">
        <v>7206.6</v>
      </c>
      <c r="C26" s="17">
        <f t="shared" si="12"/>
        <v>6.7898954277716044E-3</v>
      </c>
      <c r="E26" s="19">
        <v>96</v>
      </c>
      <c r="F26" s="19">
        <v>56</v>
      </c>
      <c r="G26" s="19">
        <v>39</v>
      </c>
      <c r="H26" s="4">
        <f t="shared" si="0"/>
        <v>1</v>
      </c>
      <c r="I26" s="16">
        <f t="shared" si="1"/>
        <v>0.58333333333333337</v>
      </c>
      <c r="J26" s="16">
        <f t="shared" si="2"/>
        <v>0.40625</v>
      </c>
      <c r="K26" s="4"/>
      <c r="L26" s="19">
        <v>435</v>
      </c>
      <c r="M26" s="19">
        <v>231</v>
      </c>
      <c r="N26" s="19">
        <v>193</v>
      </c>
      <c r="O26" s="4">
        <f t="shared" si="3"/>
        <v>11</v>
      </c>
      <c r="P26" s="16">
        <f t="shared" si="4"/>
        <v>0.53103448275862064</v>
      </c>
      <c r="Q26" s="16">
        <f t="shared" si="5"/>
        <v>0.44367816091954021</v>
      </c>
      <c r="S26" s="22">
        <f t="shared" si="6"/>
        <v>0.55718390804597706</v>
      </c>
      <c r="T26" s="22">
        <f t="shared" si="10"/>
        <v>0.45198116722553844</v>
      </c>
      <c r="U26" s="21">
        <f t="shared" si="8"/>
        <v>0.41532313895183354</v>
      </c>
      <c r="V26" s="22">
        <f t="shared" si="7"/>
        <v>0.42496408045977008</v>
      </c>
      <c r="W26" s="21">
        <f t="shared" si="11"/>
        <v>0.53653165821952531</v>
      </c>
      <c r="X26" s="22">
        <f t="shared" si="9"/>
        <v>0.56891951111387895</v>
      </c>
    </row>
    <row r="27" spans="1:28" ht="15.75">
      <c r="A27" s="15">
        <v>1917</v>
      </c>
      <c r="B27" s="26">
        <v>6929.6</v>
      </c>
      <c r="C27" s="17">
        <f t="shared" si="12"/>
        <v>2.1601356291761878E-3</v>
      </c>
      <c r="E27" s="19">
        <v>96</v>
      </c>
      <c r="F27" s="19">
        <v>53</v>
      </c>
      <c r="G27" s="19">
        <v>42</v>
      </c>
      <c r="H27" s="4">
        <f t="shared" si="0"/>
        <v>1</v>
      </c>
      <c r="I27" s="16">
        <f t="shared" si="1"/>
        <v>0.55208333333333337</v>
      </c>
      <c r="J27" s="16">
        <f t="shared" si="2"/>
        <v>0.4375</v>
      </c>
      <c r="K27" s="4"/>
      <c r="L27" s="19">
        <v>435</v>
      </c>
      <c r="M27" s="19">
        <v>210</v>
      </c>
      <c r="N27" s="19">
        <v>216</v>
      </c>
      <c r="O27" s="4">
        <f t="shared" si="3"/>
        <v>9</v>
      </c>
      <c r="P27" s="16">
        <f t="shared" si="4"/>
        <v>0.48275862068965519</v>
      </c>
      <c r="Q27" s="16">
        <f t="shared" si="5"/>
        <v>0.49655172413793103</v>
      </c>
      <c r="S27" s="22">
        <f t="shared" si="6"/>
        <v>0.51742097701149425</v>
      </c>
      <c r="T27" s="22">
        <f t="shared" si="10"/>
        <v>0.46144944399984972</v>
      </c>
      <c r="U27" s="21">
        <f t="shared" si="8"/>
        <v>0.42756548524393351</v>
      </c>
      <c r="V27" s="22">
        <f t="shared" si="7"/>
        <v>0.46702586206896551</v>
      </c>
      <c r="W27" s="21">
        <f t="shared" si="11"/>
        <v>0.52843857999206578</v>
      </c>
      <c r="X27" s="22">
        <f t="shared" si="9"/>
        <v>0.55600112225034837</v>
      </c>
    </row>
    <row r="28" spans="1:28" ht="15.75">
      <c r="A28" s="15">
        <v>1918</v>
      </c>
      <c r="B28" s="26">
        <v>7472.5</v>
      </c>
      <c r="C28" s="17">
        <f t="shared" si="12"/>
        <v>6.5154516924595951E-3</v>
      </c>
      <c r="E28" s="19">
        <v>96</v>
      </c>
      <c r="F28" s="19">
        <v>53</v>
      </c>
      <c r="G28" s="19">
        <v>42</v>
      </c>
      <c r="H28" s="4">
        <f t="shared" si="0"/>
        <v>1</v>
      </c>
      <c r="I28" s="16">
        <f t="shared" si="1"/>
        <v>0.55208333333333337</v>
      </c>
      <c r="J28" s="16">
        <f t="shared" si="2"/>
        <v>0.4375</v>
      </c>
      <c r="K28" s="4"/>
      <c r="L28" s="19">
        <v>435</v>
      </c>
      <c r="M28" s="19">
        <v>210</v>
      </c>
      <c r="N28" s="19">
        <v>216</v>
      </c>
      <c r="O28" s="4">
        <f t="shared" si="3"/>
        <v>9</v>
      </c>
      <c r="P28" s="16">
        <f t="shared" si="4"/>
        <v>0.48275862068965519</v>
      </c>
      <c r="Q28" s="16">
        <f t="shared" si="5"/>
        <v>0.49655172413793103</v>
      </c>
      <c r="S28" s="22">
        <f t="shared" si="6"/>
        <v>0.51742097701149425</v>
      </c>
      <c r="T28" s="22">
        <f t="shared" si="10"/>
        <v>0.46872099406966233</v>
      </c>
      <c r="U28" s="21">
        <f t="shared" si="8"/>
        <v>0.43986202838226168</v>
      </c>
      <c r="V28" s="22">
        <f t="shared" si="7"/>
        <v>0.46702586206896551</v>
      </c>
      <c r="W28" s="21">
        <f t="shared" si="11"/>
        <v>0.52021650831345478</v>
      </c>
      <c r="X28" s="22">
        <f t="shared" si="9"/>
        <v>0.54742885522093121</v>
      </c>
    </row>
    <row r="29" spans="1:28" ht="15.75">
      <c r="A29" s="15">
        <v>1919</v>
      </c>
      <c r="B29" s="26">
        <v>7495.7</v>
      </c>
      <c r="C29" s="17">
        <f t="shared" si="12"/>
        <v>1.0414522307910803E-2</v>
      </c>
      <c r="E29" s="19">
        <v>96</v>
      </c>
      <c r="F29" s="19">
        <v>47</v>
      </c>
      <c r="G29" s="19">
        <v>48</v>
      </c>
      <c r="H29" s="4">
        <f t="shared" si="0"/>
        <v>1</v>
      </c>
      <c r="I29" s="16">
        <f t="shared" si="1"/>
        <v>0.48958333333333331</v>
      </c>
      <c r="J29" s="16">
        <f t="shared" si="2"/>
        <v>0.5</v>
      </c>
      <c r="K29" s="4"/>
      <c r="L29" s="19">
        <v>435</v>
      </c>
      <c r="M29" s="19">
        <v>191</v>
      </c>
      <c r="N29" s="19">
        <v>237</v>
      </c>
      <c r="O29" s="4">
        <f t="shared" si="3"/>
        <v>7</v>
      </c>
      <c r="P29" s="16">
        <f t="shared" si="4"/>
        <v>0.43908045977011495</v>
      </c>
      <c r="Q29" s="16">
        <f t="shared" si="5"/>
        <v>0.54482758620689653</v>
      </c>
      <c r="S29" s="22">
        <f t="shared" si="6"/>
        <v>0.46433189655172413</v>
      </c>
      <c r="T29" s="22">
        <f t="shared" si="10"/>
        <v>0.47245327210882349</v>
      </c>
      <c r="U29" s="21">
        <f t="shared" si="8"/>
        <v>0.45198116722553844</v>
      </c>
      <c r="V29" s="22">
        <f t="shared" si="7"/>
        <v>0.52241379310344827</v>
      </c>
      <c r="W29" s="21">
        <f t="shared" si="11"/>
        <v>0.51568696537047598</v>
      </c>
      <c r="X29" s="22">
        <f t="shared" si="9"/>
        <v>0.53653165821952531</v>
      </c>
    </row>
    <row r="30" spans="1:28" ht="15.75">
      <c r="A30" s="15">
        <v>1920</v>
      </c>
      <c r="B30" s="26">
        <v>7328.1</v>
      </c>
      <c r="C30" s="17">
        <f t="shared" si="12"/>
        <v>3.0603196694729642E-3</v>
      </c>
      <c r="E30" s="19">
        <v>96</v>
      </c>
      <c r="F30" s="19">
        <v>47</v>
      </c>
      <c r="G30" s="19">
        <v>48</v>
      </c>
      <c r="H30" s="4">
        <f t="shared" si="0"/>
        <v>1</v>
      </c>
      <c r="I30" s="16">
        <f t="shared" si="1"/>
        <v>0.48958333333333331</v>
      </c>
      <c r="J30" s="16">
        <f t="shared" si="2"/>
        <v>0.5</v>
      </c>
      <c r="K30" s="4"/>
      <c r="L30" s="19">
        <v>435</v>
      </c>
      <c r="M30" s="19">
        <v>191</v>
      </c>
      <c r="N30" s="19">
        <v>237</v>
      </c>
      <c r="O30" s="4">
        <f t="shared" si="3"/>
        <v>7</v>
      </c>
      <c r="P30" s="16">
        <f t="shared" si="4"/>
        <v>0.43908045977011495</v>
      </c>
      <c r="Q30" s="16">
        <f t="shared" si="5"/>
        <v>0.54482758620689653</v>
      </c>
      <c r="S30" s="22">
        <f t="shared" si="6"/>
        <v>0.46433189655172413</v>
      </c>
      <c r="T30" s="22">
        <f t="shared" si="10"/>
        <v>0.47981249315316604</v>
      </c>
      <c r="U30" s="21">
        <f t="shared" si="8"/>
        <v>0.46144944399984972</v>
      </c>
      <c r="V30" s="22">
        <f t="shared" si="7"/>
        <v>0.52241379310344827</v>
      </c>
      <c r="W30" s="21">
        <f t="shared" si="11"/>
        <v>0.50744412363647828</v>
      </c>
      <c r="X30" s="22">
        <f t="shared" si="9"/>
        <v>0.52843857999206578</v>
      </c>
      <c r="AB30" s="8">
        <f>-0.0749+0.1752*U30</f>
        <v>5.9459425887736783E-3</v>
      </c>
    </row>
    <row r="31" spans="1:28" ht="15.75">
      <c r="A31" s="15">
        <v>1921</v>
      </c>
      <c r="B31" s="26">
        <v>7023.1</v>
      </c>
      <c r="C31" s="17">
        <f t="shared" si="12"/>
        <v>-1.1670488422591784E-3</v>
      </c>
      <c r="E31" s="19">
        <v>96</v>
      </c>
      <c r="F31" s="19">
        <v>37</v>
      </c>
      <c r="G31" s="19">
        <v>59</v>
      </c>
      <c r="H31" s="4">
        <f t="shared" si="0"/>
        <v>0</v>
      </c>
      <c r="I31" s="16">
        <f t="shared" si="1"/>
        <v>0.38541666666666669</v>
      </c>
      <c r="J31" s="16">
        <f t="shared" si="2"/>
        <v>0.61458333333333337</v>
      </c>
      <c r="K31" s="4"/>
      <c r="L31" s="19">
        <v>435</v>
      </c>
      <c r="M31" s="19">
        <v>132</v>
      </c>
      <c r="N31" s="19">
        <v>300</v>
      </c>
      <c r="O31" s="4">
        <f t="shared" si="3"/>
        <v>3</v>
      </c>
      <c r="P31" s="16">
        <f t="shared" si="4"/>
        <v>0.30344827586206896</v>
      </c>
      <c r="Q31" s="16">
        <f t="shared" si="5"/>
        <v>0.68965517241379315</v>
      </c>
      <c r="S31" s="22">
        <f t="shared" si="6"/>
        <v>0.34443247126436782</v>
      </c>
      <c r="T31" s="22">
        <f t="shared" si="10"/>
        <v>0.47917841917835147</v>
      </c>
      <c r="U31" s="21">
        <f t="shared" si="8"/>
        <v>0.46872099406966233</v>
      </c>
      <c r="V31" s="22">
        <f t="shared" si="7"/>
        <v>0.65211925287356332</v>
      </c>
      <c r="W31" s="21">
        <f t="shared" si="11"/>
        <v>0.50784831255382146</v>
      </c>
      <c r="X31" s="22">
        <f t="shared" si="9"/>
        <v>0.52021650831345478</v>
      </c>
      <c r="AB31" s="8">
        <f>-0.0749+0.1752*U31</f>
        <v>7.2199181610048402E-3</v>
      </c>
    </row>
    <row r="32" spans="1:28" ht="15.75">
      <c r="A32" s="15">
        <v>1922</v>
      </c>
      <c r="B32" s="26">
        <v>7311.3</v>
      </c>
      <c r="C32" s="17">
        <f t="shared" si="12"/>
        <v>1.0269020768755529E-3</v>
      </c>
      <c r="E32" s="19">
        <v>96</v>
      </c>
      <c r="F32" s="19">
        <v>37</v>
      </c>
      <c r="G32" s="19">
        <v>59</v>
      </c>
      <c r="H32" s="4">
        <f t="shared" si="0"/>
        <v>0</v>
      </c>
      <c r="I32" s="16">
        <f t="shared" si="1"/>
        <v>0.38541666666666669</v>
      </c>
      <c r="J32" s="16">
        <f t="shared" si="2"/>
        <v>0.61458333333333337</v>
      </c>
      <c r="K32" s="4"/>
      <c r="L32" s="19">
        <v>435</v>
      </c>
      <c r="M32" s="19">
        <v>132</v>
      </c>
      <c r="N32" s="19">
        <v>300</v>
      </c>
      <c r="O32" s="4">
        <f t="shared" si="3"/>
        <v>3</v>
      </c>
      <c r="P32" s="16">
        <f t="shared" si="4"/>
        <v>0.30344827586206896</v>
      </c>
      <c r="Q32" s="16">
        <f t="shared" si="5"/>
        <v>0.68965517241379315</v>
      </c>
      <c r="S32" s="22">
        <f t="shared" si="6"/>
        <v>0.34443247126436782</v>
      </c>
      <c r="T32" s="22">
        <f t="shared" si="10"/>
        <v>0.477470988675123</v>
      </c>
      <c r="U32" s="21">
        <f t="shared" si="8"/>
        <v>0.47245327210882349</v>
      </c>
      <c r="V32" s="22">
        <f t="shared" si="7"/>
        <v>0.65211925287356332</v>
      </c>
      <c r="W32" s="21">
        <f t="shared" si="11"/>
        <v>0.51005049568073824</v>
      </c>
      <c r="X32" s="22">
        <f t="shared" si="9"/>
        <v>0.51568696537047598</v>
      </c>
      <c r="AB32" s="8">
        <f t="shared" ref="AB32:AB95" si="13">-0.0749+0.1752*U32</f>
        <v>7.8738132734658822E-3</v>
      </c>
    </row>
    <row r="33" spans="1:28" ht="15.75">
      <c r="A33" s="15">
        <v>1923</v>
      </c>
      <c r="B33" s="26">
        <v>8133.8</v>
      </c>
      <c r="C33" s="17">
        <f t="shared" si="12"/>
        <v>1.7199306803681064E-2</v>
      </c>
      <c r="E33" s="19">
        <v>96</v>
      </c>
      <c r="F33" s="19">
        <v>43</v>
      </c>
      <c r="G33" s="19">
        <v>51</v>
      </c>
      <c r="H33" s="4">
        <f t="shared" si="0"/>
        <v>2</v>
      </c>
      <c r="I33" s="16">
        <f t="shared" si="1"/>
        <v>0.44791666666666669</v>
      </c>
      <c r="J33" s="16">
        <f t="shared" si="2"/>
        <v>0.53125</v>
      </c>
      <c r="K33" s="4"/>
      <c r="L33" s="19">
        <v>435</v>
      </c>
      <c r="M33" s="19">
        <v>207</v>
      </c>
      <c r="N33" s="19">
        <v>225</v>
      </c>
      <c r="O33" s="4">
        <f t="shared" si="3"/>
        <v>3</v>
      </c>
      <c r="P33" s="16">
        <f t="shared" si="4"/>
        <v>0.47586206896551725</v>
      </c>
      <c r="Q33" s="16">
        <f t="shared" si="5"/>
        <v>0.51724137931034486</v>
      </c>
      <c r="S33" s="22">
        <f t="shared" si="6"/>
        <v>0.46188936781609197</v>
      </c>
      <c r="T33" s="22">
        <f t="shared" si="10"/>
        <v>0.48359401794200935</v>
      </c>
      <c r="U33" s="21">
        <f t="shared" si="8"/>
        <v>0.47981249315316604</v>
      </c>
      <c r="V33" s="22">
        <f t="shared" si="7"/>
        <v>0.52424568965517238</v>
      </c>
      <c r="W33" s="21">
        <f t="shared" si="11"/>
        <v>0.50372777459309548</v>
      </c>
      <c r="X33" s="22">
        <f t="shared" si="9"/>
        <v>0.50744412363647828</v>
      </c>
      <c r="AB33" s="8">
        <f t="shared" si="13"/>
        <v>9.1631488004346867E-3</v>
      </c>
    </row>
    <row r="34" spans="1:28" ht="15.75">
      <c r="A34" s="15">
        <v>1924</v>
      </c>
      <c r="B34" s="26">
        <v>8225.4</v>
      </c>
      <c r="C34" s="17">
        <f t="shared" si="12"/>
        <v>1.4576626885519115E-2</v>
      </c>
      <c r="E34" s="19">
        <v>96</v>
      </c>
      <c r="F34" s="19">
        <v>43</v>
      </c>
      <c r="G34" s="19">
        <v>51</v>
      </c>
      <c r="H34" s="4">
        <f t="shared" si="0"/>
        <v>2</v>
      </c>
      <c r="I34" s="16">
        <f t="shared" si="1"/>
        <v>0.44791666666666669</v>
      </c>
      <c r="J34" s="16">
        <f t="shared" si="2"/>
        <v>0.53125</v>
      </c>
      <c r="K34" s="4"/>
      <c r="L34" s="19">
        <v>435</v>
      </c>
      <c r="M34" s="19">
        <v>207</v>
      </c>
      <c r="N34" s="19">
        <v>225</v>
      </c>
      <c r="O34" s="4">
        <f t="shared" si="3"/>
        <v>3</v>
      </c>
      <c r="P34" s="16">
        <f t="shared" si="4"/>
        <v>0.47586206896551725</v>
      </c>
      <c r="Q34" s="16">
        <f t="shared" si="5"/>
        <v>0.51724137931034486</v>
      </c>
      <c r="S34" s="22">
        <f t="shared" si="6"/>
        <v>0.46188936781609197</v>
      </c>
      <c r="T34" s="22">
        <f t="shared" si="10"/>
        <v>0.48812918295754076</v>
      </c>
      <c r="U34" s="21">
        <f t="shared" si="8"/>
        <v>0.47917841917835147</v>
      </c>
      <c r="V34" s="22">
        <f t="shared" si="7"/>
        <v>0.52424568965517238</v>
      </c>
      <c r="W34" s="21">
        <f t="shared" si="11"/>
        <v>0.49863059891622813</v>
      </c>
      <c r="X34" s="22">
        <f t="shared" si="9"/>
        <v>0.50784831255382146</v>
      </c>
      <c r="AB34" s="8">
        <f t="shared" si="13"/>
        <v>9.0520590400471751E-3</v>
      </c>
    </row>
    <row r="35" spans="1:28" ht="15.75">
      <c r="A35" s="15">
        <v>1925</v>
      </c>
      <c r="B35" s="26">
        <v>8293.6</v>
      </c>
      <c r="C35" s="17">
        <f t="shared" si="12"/>
        <v>1.5830102191824201E-2</v>
      </c>
      <c r="E35" s="19">
        <v>96</v>
      </c>
      <c r="F35" s="19">
        <v>40</v>
      </c>
      <c r="G35" s="19">
        <v>54</v>
      </c>
      <c r="H35" s="4">
        <f t="shared" ref="H35:H98" si="14">+E35-F35-G35</f>
        <v>2</v>
      </c>
      <c r="I35" s="16">
        <f t="shared" ref="I35:I98" si="15">+F35/E35</f>
        <v>0.41666666666666669</v>
      </c>
      <c r="J35" s="16">
        <f t="shared" ref="J35:J98" si="16">+G35/E35</f>
        <v>0.5625</v>
      </c>
      <c r="K35" s="4"/>
      <c r="L35" s="19">
        <v>435</v>
      </c>
      <c r="M35" s="19">
        <v>183</v>
      </c>
      <c r="N35" s="19">
        <v>247</v>
      </c>
      <c r="O35" s="4">
        <f t="shared" ref="O35:O98" si="17">+L35-M35-N35</f>
        <v>5</v>
      </c>
      <c r="P35" s="16">
        <f t="shared" ref="P35:P98" si="18">+M35/L35</f>
        <v>0.4206896551724138</v>
      </c>
      <c r="Q35" s="16">
        <f t="shared" ref="Q35:Q98" si="19">+N35/L35</f>
        <v>0.56781609195402294</v>
      </c>
      <c r="S35" s="22">
        <f t="shared" ref="S35:S98" si="20">+AVERAGE(I35,P35)</f>
        <v>0.41867816091954024</v>
      </c>
      <c r="T35" s="22">
        <f t="shared" si="10"/>
        <v>0.48978360084663553</v>
      </c>
      <c r="U35" s="21">
        <f t="shared" si="8"/>
        <v>0.477470988675123</v>
      </c>
      <c r="V35" s="22">
        <f t="shared" ref="V35:V98" si="21">+AVERAGE(J35,Q35)</f>
        <v>0.56515804597701147</v>
      </c>
      <c r="W35" s="21">
        <f t="shared" si="11"/>
        <v>0.4962609136608167</v>
      </c>
      <c r="X35" s="22">
        <f t="shared" si="9"/>
        <v>0.51005049568073824</v>
      </c>
      <c r="AB35" s="8">
        <f t="shared" si="13"/>
        <v>8.7529172158815477E-3</v>
      </c>
    </row>
    <row r="36" spans="1:28" ht="15.75">
      <c r="A36" s="15">
        <v>1926</v>
      </c>
      <c r="B36" s="26">
        <v>8717.5</v>
      </c>
      <c r="C36" s="17">
        <f t="shared" si="12"/>
        <v>1.8107520968285239E-2</v>
      </c>
      <c r="E36" s="19">
        <v>96</v>
      </c>
      <c r="F36" s="19">
        <v>40</v>
      </c>
      <c r="G36" s="19">
        <v>54</v>
      </c>
      <c r="H36" s="4">
        <f t="shared" si="14"/>
        <v>2</v>
      </c>
      <c r="I36" s="16">
        <f t="shared" si="15"/>
        <v>0.41666666666666669</v>
      </c>
      <c r="J36" s="16">
        <f t="shared" si="16"/>
        <v>0.5625</v>
      </c>
      <c r="K36" s="4"/>
      <c r="L36" s="19">
        <v>435</v>
      </c>
      <c r="M36" s="19">
        <v>183</v>
      </c>
      <c r="N36" s="19">
        <v>247</v>
      </c>
      <c r="O36" s="4">
        <f t="shared" si="17"/>
        <v>5</v>
      </c>
      <c r="P36" s="16">
        <f t="shared" si="18"/>
        <v>0.4206896551724138</v>
      </c>
      <c r="Q36" s="16">
        <f t="shared" si="19"/>
        <v>0.56781609195402294</v>
      </c>
      <c r="S36" s="22">
        <f t="shared" si="20"/>
        <v>0.41867816091954024</v>
      </c>
      <c r="T36" s="22">
        <f t="shared" si="10"/>
        <v>0.48304074678347092</v>
      </c>
      <c r="U36" s="21">
        <f t="shared" si="8"/>
        <v>0.48359401794200935</v>
      </c>
      <c r="V36" s="22">
        <f t="shared" si="21"/>
        <v>0.56515804597701147</v>
      </c>
      <c r="W36" s="21">
        <f t="shared" si="11"/>
        <v>0.50237375184956545</v>
      </c>
      <c r="X36" s="22">
        <f t="shared" si="9"/>
        <v>0.50372777459309548</v>
      </c>
      <c r="AB36" s="8">
        <f t="shared" si="13"/>
        <v>9.8256719434400425E-3</v>
      </c>
    </row>
    <row r="37" spans="1:28" ht="15.75">
      <c r="A37" s="15">
        <v>1927</v>
      </c>
      <c r="B37" s="26">
        <v>8680.5</v>
      </c>
      <c r="C37" s="17">
        <f t="shared" si="12"/>
        <v>1.5769808771918917E-2</v>
      </c>
      <c r="E37" s="19">
        <v>96</v>
      </c>
      <c r="F37" s="19">
        <v>47</v>
      </c>
      <c r="G37" s="19">
        <v>48</v>
      </c>
      <c r="H37" s="4">
        <f t="shared" si="14"/>
        <v>1</v>
      </c>
      <c r="I37" s="16">
        <f t="shared" si="15"/>
        <v>0.48958333333333331</v>
      </c>
      <c r="J37" s="16">
        <f t="shared" si="16"/>
        <v>0.5</v>
      </c>
      <c r="K37" s="4"/>
      <c r="L37" s="19">
        <v>435</v>
      </c>
      <c r="M37" s="19">
        <v>195</v>
      </c>
      <c r="N37" s="19">
        <v>237</v>
      </c>
      <c r="O37" s="4">
        <f t="shared" si="17"/>
        <v>3</v>
      </c>
      <c r="P37" s="16">
        <f t="shared" si="18"/>
        <v>0.44827586206896552</v>
      </c>
      <c r="Q37" s="16">
        <f t="shared" si="19"/>
        <v>0.54482758620689653</v>
      </c>
      <c r="S37" s="22">
        <f t="shared" si="20"/>
        <v>0.46892959770114939</v>
      </c>
      <c r="T37" s="22">
        <f t="shared" si="10"/>
        <v>0.47964798850574708</v>
      </c>
      <c r="U37" s="21">
        <f t="shared" si="8"/>
        <v>0.48812918295754076</v>
      </c>
      <c r="V37" s="22">
        <f t="shared" si="21"/>
        <v>0.52241379310344827</v>
      </c>
      <c r="W37" s="21">
        <f t="shared" si="11"/>
        <v>0.50563697318007661</v>
      </c>
      <c r="X37" s="22">
        <f t="shared" si="9"/>
        <v>0.49863059891622813</v>
      </c>
      <c r="AB37" s="8">
        <f t="shared" si="13"/>
        <v>1.0620232854161138E-2</v>
      </c>
    </row>
    <row r="38" spans="1:28" ht="15.75">
      <c r="A38" s="15">
        <v>1928</v>
      </c>
      <c r="B38" s="26">
        <v>8672.6</v>
      </c>
      <c r="C38" s="17">
        <f t="shared" si="12"/>
        <v>1.4416356734845325E-2</v>
      </c>
      <c r="E38" s="19">
        <v>96</v>
      </c>
      <c r="F38" s="19">
        <v>47</v>
      </c>
      <c r="G38" s="19">
        <v>48</v>
      </c>
      <c r="H38" s="4">
        <f t="shared" si="14"/>
        <v>1</v>
      </c>
      <c r="I38" s="16">
        <f t="shared" si="15"/>
        <v>0.48958333333333331</v>
      </c>
      <c r="J38" s="16">
        <f t="shared" si="16"/>
        <v>0.5</v>
      </c>
      <c r="K38" s="4"/>
      <c r="L38" s="19">
        <v>435</v>
      </c>
      <c r="M38" s="19">
        <v>195</v>
      </c>
      <c r="N38" s="19">
        <v>237</v>
      </c>
      <c r="O38" s="4">
        <f t="shared" si="17"/>
        <v>3</v>
      </c>
      <c r="P38" s="16">
        <f t="shared" si="18"/>
        <v>0.44827586206896552</v>
      </c>
      <c r="Q38" s="16">
        <f t="shared" si="19"/>
        <v>0.54482758620689653</v>
      </c>
      <c r="S38" s="22">
        <f t="shared" si="20"/>
        <v>0.46892959770114939</v>
      </c>
      <c r="T38" s="22">
        <f t="shared" si="10"/>
        <v>0.47097940613026817</v>
      </c>
      <c r="U38" s="21">
        <f t="shared" si="8"/>
        <v>0.48978360084663553</v>
      </c>
      <c r="V38" s="22">
        <f t="shared" si="21"/>
        <v>0.52241379310344827</v>
      </c>
      <c r="W38" s="21">
        <f t="shared" si="11"/>
        <v>0.51545498084291197</v>
      </c>
      <c r="X38" s="22">
        <f t="shared" si="9"/>
        <v>0.4962609136608167</v>
      </c>
      <c r="AB38" s="8">
        <f t="shared" si="13"/>
        <v>1.0910086868330546E-2</v>
      </c>
    </row>
    <row r="39" spans="1:28" ht="15.75">
      <c r="A39" s="15">
        <v>1929</v>
      </c>
      <c r="B39" s="26">
        <v>9102.6</v>
      </c>
      <c r="C39" s="17">
        <f t="shared" si="12"/>
        <v>2.4424527187658519E-2</v>
      </c>
      <c r="E39" s="19">
        <v>96</v>
      </c>
      <c r="F39" s="19">
        <v>39</v>
      </c>
      <c r="G39" s="19">
        <v>56</v>
      </c>
      <c r="H39" s="4">
        <f t="shared" si="14"/>
        <v>1</v>
      </c>
      <c r="I39" s="16">
        <f t="shared" si="15"/>
        <v>0.40625</v>
      </c>
      <c r="J39" s="16">
        <f t="shared" si="16"/>
        <v>0.58333333333333337</v>
      </c>
      <c r="K39" s="4"/>
      <c r="L39" s="19">
        <v>435</v>
      </c>
      <c r="M39" s="19">
        <v>163</v>
      </c>
      <c r="N39" s="19">
        <v>267</v>
      </c>
      <c r="O39" s="4">
        <f t="shared" si="17"/>
        <v>5</v>
      </c>
      <c r="P39" s="16">
        <f t="shared" si="18"/>
        <v>0.37471264367816093</v>
      </c>
      <c r="Q39" s="16">
        <f t="shared" si="19"/>
        <v>0.61379310344827587</v>
      </c>
      <c r="S39" s="22">
        <f t="shared" si="20"/>
        <v>0.39048132183908046</v>
      </c>
      <c r="T39" s="22">
        <f t="shared" si="10"/>
        <v>0.45708093869731792</v>
      </c>
      <c r="U39" s="21">
        <f t="shared" si="8"/>
        <v>0.48304074678347092</v>
      </c>
      <c r="V39" s="22">
        <f t="shared" si="21"/>
        <v>0.59856321839080462</v>
      </c>
      <c r="W39" s="21">
        <f t="shared" si="11"/>
        <v>0.53034961685823756</v>
      </c>
      <c r="X39" s="22">
        <f t="shared" si="9"/>
        <v>0.50237375184956545</v>
      </c>
      <c r="AB39" s="8">
        <f t="shared" si="13"/>
        <v>9.728738836464107E-3</v>
      </c>
    </row>
    <row r="40" spans="1:28" ht="15.75">
      <c r="A40" s="15">
        <v>1930</v>
      </c>
      <c r="B40" s="26">
        <v>8240.2999999999993</v>
      </c>
      <c r="C40" s="17">
        <f t="shared" si="12"/>
        <v>1.6800543235014329E-2</v>
      </c>
      <c r="E40" s="19">
        <v>96</v>
      </c>
      <c r="F40" s="19">
        <v>39</v>
      </c>
      <c r="G40" s="19">
        <v>56</v>
      </c>
      <c r="H40" s="4">
        <f t="shared" si="14"/>
        <v>1</v>
      </c>
      <c r="I40" s="16">
        <f t="shared" si="15"/>
        <v>0.40625</v>
      </c>
      <c r="J40" s="16">
        <f t="shared" si="16"/>
        <v>0.58333333333333337</v>
      </c>
      <c r="K40" s="4"/>
      <c r="L40" s="19">
        <v>435</v>
      </c>
      <c r="M40" s="19">
        <v>163</v>
      </c>
      <c r="N40" s="19">
        <v>267</v>
      </c>
      <c r="O40" s="4">
        <f t="shared" si="17"/>
        <v>5</v>
      </c>
      <c r="P40" s="16">
        <f t="shared" si="18"/>
        <v>0.37471264367816093</v>
      </c>
      <c r="Q40" s="16">
        <f t="shared" si="19"/>
        <v>0.61379310344827587</v>
      </c>
      <c r="S40" s="22">
        <f t="shared" si="20"/>
        <v>0.39048132183908046</v>
      </c>
      <c r="T40" s="22">
        <f t="shared" si="10"/>
        <v>0.44596743295019153</v>
      </c>
      <c r="U40" s="21">
        <f t="shared" si="8"/>
        <v>0.47964798850574708</v>
      </c>
      <c r="V40" s="22">
        <f t="shared" si="21"/>
        <v>0.59856321839080462</v>
      </c>
      <c r="W40" s="21">
        <f t="shared" si="11"/>
        <v>0.54192289272030658</v>
      </c>
      <c r="X40" s="22">
        <f t="shared" si="9"/>
        <v>0.50563697318007661</v>
      </c>
      <c r="AB40" s="8">
        <f t="shared" si="13"/>
        <v>9.1343275862068862E-3</v>
      </c>
    </row>
    <row r="41" spans="1:28" ht="15.75">
      <c r="A41" s="15">
        <v>1931</v>
      </c>
      <c r="B41" s="26">
        <v>7652.1</v>
      </c>
      <c r="C41" s="17">
        <f t="shared" si="12"/>
        <v>4.0068625724206889E-3</v>
      </c>
      <c r="E41" s="19">
        <v>96</v>
      </c>
      <c r="F41" s="19">
        <v>47</v>
      </c>
      <c r="G41" s="19">
        <v>48</v>
      </c>
      <c r="H41" s="4">
        <f t="shared" si="14"/>
        <v>1</v>
      </c>
      <c r="I41" s="16">
        <f t="shared" si="15"/>
        <v>0.48958333333333331</v>
      </c>
      <c r="J41" s="16">
        <f t="shared" si="16"/>
        <v>0.5</v>
      </c>
      <c r="K41" s="4"/>
      <c r="L41" s="19">
        <v>435</v>
      </c>
      <c r="M41" s="19">
        <v>216</v>
      </c>
      <c r="N41" s="19">
        <v>218</v>
      </c>
      <c r="O41" s="4">
        <f t="shared" si="17"/>
        <v>1</v>
      </c>
      <c r="P41" s="16">
        <f t="shared" si="18"/>
        <v>0.49655172413793103</v>
      </c>
      <c r="Q41" s="16">
        <f t="shared" si="19"/>
        <v>0.50114942528735629</v>
      </c>
      <c r="S41" s="22">
        <f t="shared" si="20"/>
        <v>0.4930675287356322</v>
      </c>
      <c r="T41" s="22">
        <f t="shared" si="10"/>
        <v>0.4416930076628352</v>
      </c>
      <c r="U41" s="21">
        <f t="shared" si="8"/>
        <v>0.47097940613026817</v>
      </c>
      <c r="V41" s="22">
        <f t="shared" si="21"/>
        <v>0.50057471264367814</v>
      </c>
      <c r="W41" s="21">
        <f t="shared" si="11"/>
        <v>0.54696360153256707</v>
      </c>
      <c r="X41" s="22">
        <f t="shared" si="9"/>
        <v>0.51545498084291197</v>
      </c>
      <c r="AB41" s="8">
        <f t="shared" si="13"/>
        <v>7.6155919540229905E-3</v>
      </c>
    </row>
    <row r="42" spans="1:28" ht="15.75">
      <c r="A42" s="15">
        <v>1932</v>
      </c>
      <c r="B42" s="26">
        <v>6622.7</v>
      </c>
      <c r="C42" s="17">
        <f t="shared" si="12"/>
        <v>-3.0153745779206947E-3</v>
      </c>
      <c r="E42" s="19">
        <v>96</v>
      </c>
      <c r="F42" s="19">
        <v>47</v>
      </c>
      <c r="G42" s="19">
        <v>48</v>
      </c>
      <c r="H42" s="4">
        <f t="shared" si="14"/>
        <v>1</v>
      </c>
      <c r="I42" s="16">
        <f t="shared" si="15"/>
        <v>0.48958333333333331</v>
      </c>
      <c r="J42" s="16">
        <f t="shared" si="16"/>
        <v>0.5</v>
      </c>
      <c r="K42" s="4"/>
      <c r="L42" s="19">
        <v>435</v>
      </c>
      <c r="M42" s="19">
        <v>216</v>
      </c>
      <c r="N42" s="19">
        <v>218</v>
      </c>
      <c r="O42" s="4">
        <f t="shared" si="17"/>
        <v>1</v>
      </c>
      <c r="P42" s="16">
        <f t="shared" si="18"/>
        <v>0.49655172413793103</v>
      </c>
      <c r="Q42" s="16">
        <f t="shared" si="19"/>
        <v>0.50114942528735629</v>
      </c>
      <c r="S42" s="22">
        <f t="shared" si="20"/>
        <v>0.4930675287356322</v>
      </c>
      <c r="T42" s="22">
        <f t="shared" si="10"/>
        <v>0.44006944444444435</v>
      </c>
      <c r="U42" s="21">
        <f t="shared" si="8"/>
        <v>0.45708093869731792</v>
      </c>
      <c r="V42" s="22">
        <f t="shared" si="21"/>
        <v>0.50057471264367814</v>
      </c>
      <c r="W42" s="21">
        <f t="shared" si="11"/>
        <v>0.54920019157088118</v>
      </c>
      <c r="X42" s="22">
        <f t="shared" si="9"/>
        <v>0.53034961685823756</v>
      </c>
      <c r="AB42" s="8">
        <f t="shared" si="13"/>
        <v>5.1805804597701011E-3</v>
      </c>
    </row>
    <row r="43" spans="1:28" ht="15.75">
      <c r="A43" s="15">
        <v>1933</v>
      </c>
      <c r="B43" s="26">
        <v>6502.5</v>
      </c>
      <c r="C43" s="17">
        <f t="shared" si="12"/>
        <v>-9.2266968342585715E-3</v>
      </c>
      <c r="E43" s="19">
        <v>96</v>
      </c>
      <c r="F43" s="19">
        <v>59</v>
      </c>
      <c r="G43" s="19">
        <v>36</v>
      </c>
      <c r="H43" s="4">
        <f t="shared" si="14"/>
        <v>1</v>
      </c>
      <c r="I43" s="16">
        <f t="shared" si="15"/>
        <v>0.61458333333333337</v>
      </c>
      <c r="J43" s="16">
        <f t="shared" si="16"/>
        <v>0.375</v>
      </c>
      <c r="K43" s="4"/>
      <c r="L43" s="19">
        <v>435</v>
      </c>
      <c r="M43" s="19">
        <v>313</v>
      </c>
      <c r="N43" s="19">
        <v>117</v>
      </c>
      <c r="O43" s="4">
        <f t="shared" si="17"/>
        <v>5</v>
      </c>
      <c r="P43" s="16">
        <f t="shared" si="18"/>
        <v>0.7195402298850575</v>
      </c>
      <c r="Q43" s="16">
        <f t="shared" si="19"/>
        <v>0.26896551724137929</v>
      </c>
      <c r="S43" s="22">
        <f t="shared" si="20"/>
        <v>0.66706178160919549</v>
      </c>
      <c r="T43" s="22">
        <f t="shared" si="10"/>
        <v>0.45004549808429112</v>
      </c>
      <c r="U43" s="21">
        <f t="shared" si="8"/>
        <v>0.44596743295019153</v>
      </c>
      <c r="V43" s="22">
        <f t="shared" si="21"/>
        <v>0.32198275862068965</v>
      </c>
      <c r="W43" s="21">
        <f t="shared" si="11"/>
        <v>0.53953065134099609</v>
      </c>
      <c r="X43" s="22">
        <f t="shared" si="9"/>
        <v>0.54192289272030658</v>
      </c>
      <c r="AB43" s="8">
        <f t="shared" si="13"/>
        <v>3.2334942528735588E-3</v>
      </c>
    </row>
    <row r="44" spans="1:28" ht="15.75">
      <c r="A44" s="15">
        <v>1934</v>
      </c>
      <c r="B44" s="26">
        <v>7159.7</v>
      </c>
      <c r="C44" s="17">
        <f t="shared" ref="C44:C107" si="22">+RATE(15,,-B29,B44)</f>
        <v>-3.052760298080842E-3</v>
      </c>
      <c r="E44" s="19">
        <v>96</v>
      </c>
      <c r="F44" s="19">
        <v>59</v>
      </c>
      <c r="G44" s="19">
        <v>36</v>
      </c>
      <c r="H44" s="4">
        <f t="shared" si="14"/>
        <v>1</v>
      </c>
      <c r="I44" s="16">
        <f t="shared" si="15"/>
        <v>0.61458333333333337</v>
      </c>
      <c r="J44" s="16">
        <f t="shared" si="16"/>
        <v>0.375</v>
      </c>
      <c r="K44" s="4"/>
      <c r="L44" s="19">
        <v>435</v>
      </c>
      <c r="M44" s="19">
        <v>313</v>
      </c>
      <c r="N44" s="19">
        <v>117</v>
      </c>
      <c r="O44" s="4">
        <f t="shared" si="17"/>
        <v>5</v>
      </c>
      <c r="P44" s="16">
        <f t="shared" si="18"/>
        <v>0.7195402298850575</v>
      </c>
      <c r="Q44" s="16">
        <f t="shared" si="19"/>
        <v>0.26896551724137929</v>
      </c>
      <c r="S44" s="22">
        <f t="shared" si="20"/>
        <v>0.66706178160919549</v>
      </c>
      <c r="T44" s="22">
        <f t="shared" si="10"/>
        <v>0.46356082375478919</v>
      </c>
      <c r="U44" s="21">
        <f t="shared" si="8"/>
        <v>0.4416930076628352</v>
      </c>
      <c r="V44" s="22">
        <f t="shared" si="21"/>
        <v>0.32198275862068965</v>
      </c>
      <c r="W44" s="21">
        <f t="shared" si="11"/>
        <v>0.52616858237547892</v>
      </c>
      <c r="X44" s="22">
        <f t="shared" si="9"/>
        <v>0.54696360153256707</v>
      </c>
      <c r="AB44" s="8">
        <f t="shared" si="13"/>
        <v>2.4846149425287317E-3</v>
      </c>
    </row>
    <row r="45" spans="1:28" ht="15.75">
      <c r="A45" s="15">
        <v>1935</v>
      </c>
      <c r="B45" s="26">
        <v>7743.3</v>
      </c>
      <c r="C45" s="17">
        <f t="shared" si="22"/>
        <v>3.6808698072144275E-3</v>
      </c>
      <c r="E45" s="19">
        <v>96</v>
      </c>
      <c r="F45" s="19">
        <v>69</v>
      </c>
      <c r="G45" s="19">
        <v>25</v>
      </c>
      <c r="H45" s="4">
        <f t="shared" si="14"/>
        <v>2</v>
      </c>
      <c r="I45" s="16">
        <f t="shared" si="15"/>
        <v>0.71875</v>
      </c>
      <c r="J45" s="16">
        <f t="shared" si="16"/>
        <v>0.26041666666666669</v>
      </c>
      <c r="K45" s="4"/>
      <c r="L45" s="19">
        <v>435</v>
      </c>
      <c r="M45" s="19">
        <v>322</v>
      </c>
      <c r="N45" s="19">
        <v>103</v>
      </c>
      <c r="O45" s="4">
        <f t="shared" si="17"/>
        <v>10</v>
      </c>
      <c r="P45" s="16">
        <f t="shared" si="18"/>
        <v>0.74022988505747123</v>
      </c>
      <c r="Q45" s="16">
        <f t="shared" si="19"/>
        <v>0.23678160919540231</v>
      </c>
      <c r="S45" s="22">
        <f t="shared" si="20"/>
        <v>0.72948994252873556</v>
      </c>
      <c r="T45" s="22">
        <f t="shared" si="10"/>
        <v>0.48123802681992334</v>
      </c>
      <c r="U45" s="21">
        <f t="shared" si="8"/>
        <v>0.44006944444444435</v>
      </c>
      <c r="V45" s="22">
        <f t="shared" si="21"/>
        <v>0.2485991379310345</v>
      </c>
      <c r="W45" s="21">
        <f t="shared" si="11"/>
        <v>0.50791427203065131</v>
      </c>
      <c r="X45" s="22">
        <f t="shared" si="9"/>
        <v>0.54920019157088118</v>
      </c>
      <c r="AB45" s="8">
        <f t="shared" si="13"/>
        <v>2.2001666666666558E-3</v>
      </c>
    </row>
    <row r="46" spans="1:28" ht="15.75">
      <c r="A46" s="15">
        <v>1936</v>
      </c>
      <c r="B46" s="26">
        <v>8685.4</v>
      </c>
      <c r="C46" s="17">
        <f t="shared" si="22"/>
        <v>1.4263347110134685E-2</v>
      </c>
      <c r="E46" s="19">
        <v>96</v>
      </c>
      <c r="F46" s="19">
        <v>69</v>
      </c>
      <c r="G46" s="19">
        <v>25</v>
      </c>
      <c r="H46" s="4">
        <f t="shared" si="14"/>
        <v>2</v>
      </c>
      <c r="I46" s="16">
        <f t="shared" si="15"/>
        <v>0.71875</v>
      </c>
      <c r="J46" s="16">
        <f t="shared" si="16"/>
        <v>0.26041666666666669</v>
      </c>
      <c r="K46" s="4"/>
      <c r="L46" s="19">
        <v>435</v>
      </c>
      <c r="M46" s="19">
        <v>322</v>
      </c>
      <c r="N46" s="19">
        <v>103</v>
      </c>
      <c r="O46" s="4">
        <f t="shared" si="17"/>
        <v>10</v>
      </c>
      <c r="P46" s="16">
        <f t="shared" si="18"/>
        <v>0.74022988505747123</v>
      </c>
      <c r="Q46" s="16">
        <f t="shared" si="19"/>
        <v>0.23678160919540231</v>
      </c>
      <c r="S46" s="22">
        <f t="shared" si="20"/>
        <v>0.72948994252873556</v>
      </c>
      <c r="T46" s="22">
        <f t="shared" si="10"/>
        <v>0.50690852490421456</v>
      </c>
      <c r="U46" s="21">
        <f t="shared" si="8"/>
        <v>0.45004549808429112</v>
      </c>
      <c r="V46" s="22">
        <f t="shared" si="21"/>
        <v>0.2485991379310345</v>
      </c>
      <c r="W46" s="21">
        <f t="shared" si="11"/>
        <v>0.48101293103448273</v>
      </c>
      <c r="X46" s="22">
        <f t="shared" si="9"/>
        <v>0.53953065134099609</v>
      </c>
      <c r="AB46" s="8">
        <f t="shared" si="13"/>
        <v>3.9479712643678139E-3</v>
      </c>
    </row>
    <row r="47" spans="1:28" ht="15.75">
      <c r="A47" s="15">
        <v>1937</v>
      </c>
      <c r="B47" s="26">
        <v>9074.7999999999993</v>
      </c>
      <c r="C47" s="17">
        <f t="shared" si="22"/>
        <v>1.4509606722519719E-2</v>
      </c>
      <c r="E47" s="19">
        <v>96</v>
      </c>
      <c r="F47" s="19">
        <v>75</v>
      </c>
      <c r="G47" s="19">
        <v>17</v>
      </c>
      <c r="H47" s="4">
        <f t="shared" si="14"/>
        <v>4</v>
      </c>
      <c r="I47" s="16">
        <f t="shared" si="15"/>
        <v>0.78125</v>
      </c>
      <c r="J47" s="16">
        <f t="shared" si="16"/>
        <v>0.17708333333333334</v>
      </c>
      <c r="K47" s="4"/>
      <c r="L47" s="19">
        <v>435</v>
      </c>
      <c r="M47" s="19">
        <v>333</v>
      </c>
      <c r="N47" s="19">
        <v>89</v>
      </c>
      <c r="O47" s="4">
        <f t="shared" si="17"/>
        <v>13</v>
      </c>
      <c r="P47" s="16">
        <f t="shared" si="18"/>
        <v>0.76551724137931032</v>
      </c>
      <c r="Q47" s="16">
        <f t="shared" si="19"/>
        <v>0.2045977011494253</v>
      </c>
      <c r="S47" s="22">
        <f t="shared" si="20"/>
        <v>0.77338362068965516</v>
      </c>
      <c r="T47" s="22">
        <f t="shared" si="10"/>
        <v>0.53550526819923372</v>
      </c>
      <c r="U47" s="21">
        <f t="shared" si="8"/>
        <v>0.46356082375478919</v>
      </c>
      <c r="V47" s="22">
        <f t="shared" si="21"/>
        <v>0.19084051724137932</v>
      </c>
      <c r="W47" s="21">
        <f t="shared" si="11"/>
        <v>0.45026101532567048</v>
      </c>
      <c r="X47" s="22">
        <f t="shared" ref="X47:X110" si="23">+W44</f>
        <v>0.52616858237547892</v>
      </c>
      <c r="AB47" s="8">
        <f t="shared" si="13"/>
        <v>6.315856321839064E-3</v>
      </c>
    </row>
    <row r="48" spans="1:28" ht="15.75">
      <c r="A48" s="15">
        <v>1938</v>
      </c>
      <c r="B48" s="26">
        <v>8706.7000000000007</v>
      </c>
      <c r="C48" s="17">
        <f t="shared" si="22"/>
        <v>4.547952364334926E-3</v>
      </c>
      <c r="E48" s="19">
        <v>96</v>
      </c>
      <c r="F48" s="19">
        <v>75</v>
      </c>
      <c r="G48" s="19">
        <v>17</v>
      </c>
      <c r="H48" s="4">
        <f t="shared" si="14"/>
        <v>4</v>
      </c>
      <c r="I48" s="16">
        <f t="shared" si="15"/>
        <v>0.78125</v>
      </c>
      <c r="J48" s="16">
        <f t="shared" si="16"/>
        <v>0.17708333333333334</v>
      </c>
      <c r="K48" s="4"/>
      <c r="L48" s="19">
        <v>435</v>
      </c>
      <c r="M48" s="19">
        <v>333</v>
      </c>
      <c r="N48" s="19">
        <v>89</v>
      </c>
      <c r="O48" s="4">
        <f t="shared" si="17"/>
        <v>13</v>
      </c>
      <c r="P48" s="16">
        <f t="shared" si="18"/>
        <v>0.76551724137931032</v>
      </c>
      <c r="Q48" s="16">
        <f t="shared" si="19"/>
        <v>0.2045977011494253</v>
      </c>
      <c r="S48" s="22">
        <f t="shared" si="20"/>
        <v>0.77338362068965516</v>
      </c>
      <c r="T48" s="22">
        <f t="shared" si="10"/>
        <v>0.55627155172413789</v>
      </c>
      <c r="U48" s="21">
        <f t="shared" si="8"/>
        <v>0.48123802681992334</v>
      </c>
      <c r="V48" s="22">
        <f t="shared" si="21"/>
        <v>0.19084051724137932</v>
      </c>
      <c r="W48" s="21">
        <f t="shared" si="11"/>
        <v>0.42803400383141754</v>
      </c>
      <c r="X48" s="22">
        <f t="shared" si="23"/>
        <v>0.50791427203065131</v>
      </c>
      <c r="AB48" s="8">
        <f t="shared" si="13"/>
        <v>9.4129022988505701E-3</v>
      </c>
    </row>
    <row r="49" spans="1:28" ht="15.75">
      <c r="A49" s="15">
        <v>1939</v>
      </c>
      <c r="B49" s="26">
        <v>9329.2999999999993</v>
      </c>
      <c r="C49" s="17">
        <f t="shared" si="22"/>
        <v>8.4308785269516223E-3</v>
      </c>
      <c r="E49" s="19">
        <v>96</v>
      </c>
      <c r="F49" s="19">
        <v>69</v>
      </c>
      <c r="G49" s="19">
        <v>23</v>
      </c>
      <c r="H49" s="4">
        <f t="shared" si="14"/>
        <v>4</v>
      </c>
      <c r="I49" s="16">
        <f t="shared" si="15"/>
        <v>0.71875</v>
      </c>
      <c r="J49" s="16">
        <f t="shared" si="16"/>
        <v>0.23958333333333334</v>
      </c>
      <c r="K49" s="4"/>
      <c r="L49" s="19">
        <v>435</v>
      </c>
      <c r="M49" s="19">
        <v>262</v>
      </c>
      <c r="N49" s="19">
        <v>169</v>
      </c>
      <c r="O49" s="4">
        <f t="shared" si="17"/>
        <v>4</v>
      </c>
      <c r="P49" s="16">
        <f t="shared" si="18"/>
        <v>0.60229885057471266</v>
      </c>
      <c r="Q49" s="16">
        <f t="shared" si="19"/>
        <v>0.38850574712643676</v>
      </c>
      <c r="S49" s="22">
        <f t="shared" si="20"/>
        <v>0.66052442528735633</v>
      </c>
      <c r="T49" s="22">
        <f t="shared" si="10"/>
        <v>0.56951388888888876</v>
      </c>
      <c r="U49" s="21">
        <f t="shared" si="8"/>
        <v>0.50690852490421456</v>
      </c>
      <c r="V49" s="22">
        <f t="shared" si="21"/>
        <v>0.31404454022988504</v>
      </c>
      <c r="W49" s="21">
        <f t="shared" si="11"/>
        <v>0.41402059386973178</v>
      </c>
      <c r="X49" s="22">
        <f t="shared" si="23"/>
        <v>0.48101293103448273</v>
      </c>
      <c r="AB49" s="8">
        <f t="shared" si="13"/>
        <v>1.3910373563218392E-2</v>
      </c>
    </row>
    <row r="50" spans="1:28" ht="15.75">
      <c r="A50" s="15">
        <v>1940</v>
      </c>
      <c r="B50" s="26">
        <v>10068</v>
      </c>
      <c r="C50" s="17">
        <f t="shared" si="22"/>
        <v>1.3009087680518361E-2</v>
      </c>
      <c r="E50" s="19">
        <v>96</v>
      </c>
      <c r="F50" s="19">
        <v>69</v>
      </c>
      <c r="G50" s="19">
        <v>23</v>
      </c>
      <c r="H50" s="4">
        <f t="shared" si="14"/>
        <v>4</v>
      </c>
      <c r="I50" s="16">
        <f t="shared" si="15"/>
        <v>0.71875</v>
      </c>
      <c r="J50" s="16">
        <f t="shared" si="16"/>
        <v>0.23958333333333334</v>
      </c>
      <c r="K50" s="4"/>
      <c r="L50" s="19">
        <v>435</v>
      </c>
      <c r="M50" s="19">
        <v>262</v>
      </c>
      <c r="N50" s="19">
        <v>169</v>
      </c>
      <c r="O50" s="4">
        <f t="shared" si="17"/>
        <v>4</v>
      </c>
      <c r="P50" s="16">
        <f t="shared" si="18"/>
        <v>0.60229885057471266</v>
      </c>
      <c r="Q50" s="16">
        <f t="shared" si="19"/>
        <v>0.38850574712643676</v>
      </c>
      <c r="S50" s="22">
        <f t="shared" si="20"/>
        <v>0.66052442528735633</v>
      </c>
      <c r="T50" s="22">
        <f t="shared" si="10"/>
        <v>0.58563697318007657</v>
      </c>
      <c r="U50" s="21">
        <f t="shared" si="8"/>
        <v>0.53550526819923372</v>
      </c>
      <c r="V50" s="22">
        <f t="shared" si="21"/>
        <v>0.31404454022988504</v>
      </c>
      <c r="W50" s="21">
        <f t="shared" si="11"/>
        <v>0.39727969348658998</v>
      </c>
      <c r="X50" s="22">
        <f t="shared" si="23"/>
        <v>0.45026101532567048</v>
      </c>
      <c r="AB50" s="8">
        <f t="shared" si="13"/>
        <v>1.8920522988505745E-2</v>
      </c>
    </row>
    <row r="51" spans="1:28" ht="15.75">
      <c r="A51" s="15">
        <v>1941</v>
      </c>
      <c r="B51" s="26">
        <v>11737.5</v>
      </c>
      <c r="C51" s="17">
        <f t="shared" si="22"/>
        <v>2.0028352009774861E-2</v>
      </c>
      <c r="E51" s="19">
        <v>96</v>
      </c>
      <c r="F51" s="19">
        <v>66</v>
      </c>
      <c r="G51" s="19">
        <v>28</v>
      </c>
      <c r="H51" s="4">
        <f t="shared" si="14"/>
        <v>2</v>
      </c>
      <c r="I51" s="16">
        <f t="shared" si="15"/>
        <v>0.6875</v>
      </c>
      <c r="J51" s="16">
        <f t="shared" si="16"/>
        <v>0.29166666666666669</v>
      </c>
      <c r="K51" s="4"/>
      <c r="L51" s="19">
        <v>435</v>
      </c>
      <c r="M51" s="19">
        <v>267</v>
      </c>
      <c r="N51" s="19">
        <v>162</v>
      </c>
      <c r="O51" s="4">
        <f t="shared" si="17"/>
        <v>6</v>
      </c>
      <c r="P51" s="16">
        <f t="shared" si="18"/>
        <v>0.61379310344827587</v>
      </c>
      <c r="Q51" s="16">
        <f t="shared" si="19"/>
        <v>0.3724137931034483</v>
      </c>
      <c r="S51" s="22">
        <f t="shared" si="20"/>
        <v>0.65064655172413799</v>
      </c>
      <c r="T51" s="22">
        <f t="shared" si="10"/>
        <v>0.60110153256704979</v>
      </c>
      <c r="U51" s="21">
        <f t="shared" si="8"/>
        <v>0.55627155172413789</v>
      </c>
      <c r="V51" s="22">
        <f t="shared" si="21"/>
        <v>0.33204022988505749</v>
      </c>
      <c r="W51" s="21">
        <f t="shared" si="11"/>
        <v>0.38173850574712637</v>
      </c>
      <c r="X51" s="22">
        <f t="shared" si="23"/>
        <v>0.42803400383141754</v>
      </c>
      <c r="AB51" s="8">
        <f t="shared" si="13"/>
        <v>2.2558775862068961E-2</v>
      </c>
    </row>
    <row r="52" spans="1:28" ht="15.75">
      <c r="A52" s="15">
        <v>1942</v>
      </c>
      <c r="B52" s="26">
        <v>13803.2</v>
      </c>
      <c r="C52" s="17">
        <f t="shared" si="22"/>
        <v>3.1404454221875495E-2</v>
      </c>
      <c r="E52" s="19">
        <v>96</v>
      </c>
      <c r="F52" s="19">
        <f>66</f>
        <v>66</v>
      </c>
      <c r="G52" s="19">
        <f>28</f>
        <v>28</v>
      </c>
      <c r="H52" s="4">
        <f t="shared" si="14"/>
        <v>2</v>
      </c>
      <c r="I52" s="16">
        <f t="shared" si="15"/>
        <v>0.6875</v>
      </c>
      <c r="J52" s="16">
        <f t="shared" si="16"/>
        <v>0.29166666666666669</v>
      </c>
      <c r="K52" s="4"/>
      <c r="L52" s="19">
        <v>435</v>
      </c>
      <c r="M52" s="19">
        <f>267</f>
        <v>267</v>
      </c>
      <c r="N52" s="19">
        <f>162</f>
        <v>162</v>
      </c>
      <c r="O52" s="4">
        <f t="shared" si="17"/>
        <v>6</v>
      </c>
      <c r="P52" s="16">
        <f t="shared" si="18"/>
        <v>0.61379310344827587</v>
      </c>
      <c r="Q52" s="16">
        <f t="shared" si="19"/>
        <v>0.3724137931034483</v>
      </c>
      <c r="S52" s="22">
        <f t="shared" si="20"/>
        <v>0.65064655172413799</v>
      </c>
      <c r="T52" s="22">
        <f t="shared" si="10"/>
        <v>0.61321599616858236</v>
      </c>
      <c r="U52" s="21">
        <f t="shared" si="8"/>
        <v>0.56951388888888876</v>
      </c>
      <c r="V52" s="22">
        <f t="shared" si="21"/>
        <v>0.33204022988505749</v>
      </c>
      <c r="W52" s="21">
        <f t="shared" si="11"/>
        <v>0.3690469348659004</v>
      </c>
      <c r="X52" s="22">
        <f t="shared" si="23"/>
        <v>0.41402059386973178</v>
      </c>
      <c r="AB52" s="8">
        <f t="shared" si="13"/>
        <v>2.4878833333333308E-2</v>
      </c>
    </row>
    <row r="53" spans="1:28" ht="15.75">
      <c r="A53" s="15">
        <v>1943</v>
      </c>
      <c r="B53" s="26">
        <v>15931.1</v>
      </c>
      <c r="C53" s="17">
        <f t="shared" si="22"/>
        <v>4.1373279195264172E-2</v>
      </c>
      <c r="E53" s="19">
        <v>96</v>
      </c>
      <c r="F53" s="19">
        <f>57</f>
        <v>57</v>
      </c>
      <c r="G53" s="19">
        <f>38</f>
        <v>38</v>
      </c>
      <c r="H53" s="4">
        <f t="shared" si="14"/>
        <v>1</v>
      </c>
      <c r="I53" s="16">
        <f t="shared" si="15"/>
        <v>0.59375</v>
      </c>
      <c r="J53" s="16">
        <f t="shared" si="16"/>
        <v>0.39583333333333331</v>
      </c>
      <c r="K53" s="4"/>
      <c r="L53" s="19">
        <v>435</v>
      </c>
      <c r="M53" s="19">
        <f>222</f>
        <v>222</v>
      </c>
      <c r="N53" s="19">
        <f>209</f>
        <v>209</v>
      </c>
      <c r="O53" s="4">
        <f t="shared" si="17"/>
        <v>4</v>
      </c>
      <c r="P53" s="16">
        <f t="shared" si="18"/>
        <v>0.51034482758620692</v>
      </c>
      <c r="Q53" s="16">
        <f t="shared" si="19"/>
        <v>0.48045977011494251</v>
      </c>
      <c r="S53" s="22">
        <f t="shared" si="20"/>
        <v>0.55204741379310351</v>
      </c>
      <c r="T53" s="22">
        <f t="shared" si="10"/>
        <v>0.61875718390804602</v>
      </c>
      <c r="U53" s="21">
        <f t="shared" si="8"/>
        <v>0.58563697318007657</v>
      </c>
      <c r="V53" s="22">
        <f t="shared" si="21"/>
        <v>0.43814655172413791</v>
      </c>
      <c r="W53" s="21">
        <f t="shared" si="11"/>
        <v>0.36342911877394635</v>
      </c>
      <c r="X53" s="22">
        <f t="shared" si="23"/>
        <v>0.39727969348658998</v>
      </c>
      <c r="AB53" s="8">
        <f t="shared" si="13"/>
        <v>2.7703597701149413E-2</v>
      </c>
    </row>
    <row r="54" spans="1:28" ht="15.75">
      <c r="A54" s="15">
        <v>1944</v>
      </c>
      <c r="B54" s="26">
        <v>16991.7</v>
      </c>
      <c r="C54" s="17">
        <f t="shared" si="22"/>
        <v>4.248886492057357E-2</v>
      </c>
      <c r="E54" s="19">
        <v>96</v>
      </c>
      <c r="F54" s="19">
        <f>57</f>
        <v>57</v>
      </c>
      <c r="G54" s="19">
        <f>38</f>
        <v>38</v>
      </c>
      <c r="H54" s="4">
        <f t="shared" si="14"/>
        <v>1</v>
      </c>
      <c r="I54" s="16">
        <f t="shared" si="15"/>
        <v>0.59375</v>
      </c>
      <c r="J54" s="16">
        <f t="shared" si="16"/>
        <v>0.39583333333333331</v>
      </c>
      <c r="K54" s="4"/>
      <c r="L54" s="19">
        <v>435</v>
      </c>
      <c r="M54" s="19">
        <f>222</f>
        <v>222</v>
      </c>
      <c r="N54" s="19">
        <f>209</f>
        <v>209</v>
      </c>
      <c r="O54" s="4">
        <f t="shared" si="17"/>
        <v>4</v>
      </c>
      <c r="P54" s="16">
        <f t="shared" si="18"/>
        <v>0.51034482758620692</v>
      </c>
      <c r="Q54" s="16">
        <f t="shared" si="19"/>
        <v>0.48045977011494251</v>
      </c>
      <c r="S54" s="22">
        <f t="shared" si="20"/>
        <v>0.55204741379310351</v>
      </c>
      <c r="T54" s="22">
        <f t="shared" si="10"/>
        <v>0.6295282567049808</v>
      </c>
      <c r="U54" s="21">
        <f t="shared" si="8"/>
        <v>0.60110153256704979</v>
      </c>
      <c r="V54" s="22">
        <f t="shared" si="21"/>
        <v>0.43814655172413791</v>
      </c>
      <c r="W54" s="21">
        <f t="shared" si="11"/>
        <v>0.35273467432950195</v>
      </c>
      <c r="X54" s="22">
        <f t="shared" si="23"/>
        <v>0.38173850574712637</v>
      </c>
      <c r="AB54" s="8">
        <f t="shared" si="13"/>
        <v>3.0412988505747127E-2</v>
      </c>
    </row>
    <row r="55" spans="1:28" ht="15.75">
      <c r="A55" s="15">
        <v>1945</v>
      </c>
      <c r="B55" s="26">
        <v>16641.400000000001</v>
      </c>
      <c r="C55" s="17">
        <f t="shared" si="22"/>
        <v>4.7972265184005741E-2</v>
      </c>
      <c r="E55" s="19">
        <v>96</v>
      </c>
      <c r="F55" s="19">
        <f>57</f>
        <v>57</v>
      </c>
      <c r="G55" s="19">
        <f>38</f>
        <v>38</v>
      </c>
      <c r="H55" s="4">
        <f t="shared" si="14"/>
        <v>1</v>
      </c>
      <c r="I55" s="16">
        <f t="shared" si="15"/>
        <v>0.59375</v>
      </c>
      <c r="J55" s="16">
        <f t="shared" si="16"/>
        <v>0.39583333333333331</v>
      </c>
      <c r="K55" s="4"/>
      <c r="L55" s="19">
        <v>435</v>
      </c>
      <c r="M55" s="19">
        <f>243</f>
        <v>243</v>
      </c>
      <c r="N55" s="19">
        <f>190</f>
        <v>190</v>
      </c>
      <c r="O55" s="4">
        <f t="shared" si="17"/>
        <v>2</v>
      </c>
      <c r="P55" s="16">
        <f t="shared" si="18"/>
        <v>0.55862068965517242</v>
      </c>
      <c r="Q55" s="16">
        <f t="shared" si="19"/>
        <v>0.43678160919540232</v>
      </c>
      <c r="S55" s="22">
        <f t="shared" si="20"/>
        <v>0.57618534482758621</v>
      </c>
      <c r="T55" s="22">
        <f t="shared" si="10"/>
        <v>0.64190852490421446</v>
      </c>
      <c r="U55" s="21">
        <f t="shared" si="8"/>
        <v>0.61321599616858236</v>
      </c>
      <c r="V55" s="22">
        <f t="shared" si="21"/>
        <v>0.41630747126436785</v>
      </c>
      <c r="W55" s="21">
        <f t="shared" si="11"/>
        <v>0.34058429118773942</v>
      </c>
      <c r="X55" s="22">
        <f t="shared" si="23"/>
        <v>0.3690469348659004</v>
      </c>
      <c r="AB55" s="8">
        <f t="shared" si="13"/>
        <v>3.2535442528735636E-2</v>
      </c>
    </row>
    <row r="56" spans="1:28" ht="15.75">
      <c r="A56" s="15">
        <v>1946</v>
      </c>
      <c r="B56" s="26">
        <v>14558.4</v>
      </c>
      <c r="C56" s="17">
        <f t="shared" si="22"/>
        <v>4.3811796623938054E-2</v>
      </c>
      <c r="E56" s="19">
        <v>96</v>
      </c>
      <c r="F56" s="19">
        <f>57</f>
        <v>57</v>
      </c>
      <c r="G56" s="19">
        <f>38</f>
        <v>38</v>
      </c>
      <c r="H56" s="4">
        <f t="shared" si="14"/>
        <v>1</v>
      </c>
      <c r="I56" s="16">
        <f t="shared" si="15"/>
        <v>0.59375</v>
      </c>
      <c r="J56" s="16">
        <f t="shared" si="16"/>
        <v>0.39583333333333331</v>
      </c>
      <c r="K56" s="4"/>
      <c r="L56" s="19">
        <v>435</v>
      </c>
      <c r="M56" s="19">
        <f>243</f>
        <v>243</v>
      </c>
      <c r="N56" s="19">
        <f>190</f>
        <v>190</v>
      </c>
      <c r="O56" s="4">
        <f t="shared" si="17"/>
        <v>2</v>
      </c>
      <c r="P56" s="16">
        <f t="shared" si="18"/>
        <v>0.55862068965517242</v>
      </c>
      <c r="Q56" s="16">
        <f t="shared" si="19"/>
        <v>0.43678160919540232</v>
      </c>
      <c r="S56" s="22">
        <f t="shared" si="20"/>
        <v>0.57618534482758621</v>
      </c>
      <c r="T56" s="22">
        <f t="shared" si="10"/>
        <v>0.64744971264367801</v>
      </c>
      <c r="U56" s="21">
        <f t="shared" si="8"/>
        <v>0.61875718390804602</v>
      </c>
      <c r="V56" s="22">
        <f t="shared" si="21"/>
        <v>0.41630747126436785</v>
      </c>
      <c r="W56" s="21">
        <f t="shared" si="11"/>
        <v>0.33496647509578542</v>
      </c>
      <c r="X56" s="22">
        <f t="shared" si="23"/>
        <v>0.36342911877394635</v>
      </c>
      <c r="AB56" s="8">
        <f t="shared" si="13"/>
        <v>3.3506258620689663E-2</v>
      </c>
    </row>
    <row r="57" spans="1:28" ht="15.75">
      <c r="A57" s="15">
        <v>1947</v>
      </c>
      <c r="B57" s="26">
        <v>14118.2</v>
      </c>
      <c r="C57" s="17">
        <f t="shared" si="22"/>
        <v>5.1759111775641499E-2</v>
      </c>
      <c r="E57" s="19">
        <v>96</v>
      </c>
      <c r="F57" s="19">
        <f>45</f>
        <v>45</v>
      </c>
      <c r="G57" s="19">
        <f>51</f>
        <v>51</v>
      </c>
      <c r="H57" s="4">
        <f t="shared" si="14"/>
        <v>0</v>
      </c>
      <c r="I57" s="16">
        <f t="shared" si="15"/>
        <v>0.46875</v>
      </c>
      <c r="J57" s="16">
        <f t="shared" si="16"/>
        <v>0.53125</v>
      </c>
      <c r="K57" s="4"/>
      <c r="L57" s="19">
        <v>435</v>
      </c>
      <c r="M57" s="19">
        <f>188</f>
        <v>188</v>
      </c>
      <c r="N57" s="19">
        <f>246</f>
        <v>246</v>
      </c>
      <c r="O57" s="4">
        <f t="shared" si="17"/>
        <v>1</v>
      </c>
      <c r="P57" s="16">
        <f t="shared" si="18"/>
        <v>0.43218390804597701</v>
      </c>
      <c r="Q57" s="16">
        <f t="shared" si="19"/>
        <v>0.56551724137931036</v>
      </c>
      <c r="S57" s="22">
        <f t="shared" si="20"/>
        <v>0.45046695402298853</v>
      </c>
      <c r="T57" s="22">
        <f t="shared" si="10"/>
        <v>0.64460967432950189</v>
      </c>
      <c r="U57" s="21">
        <f t="shared" si="8"/>
        <v>0.6295282567049808</v>
      </c>
      <c r="V57" s="22">
        <f t="shared" si="21"/>
        <v>0.54838362068965518</v>
      </c>
      <c r="W57" s="21">
        <f t="shared" si="11"/>
        <v>0.33815373563218393</v>
      </c>
      <c r="X57" s="22">
        <f t="shared" si="23"/>
        <v>0.35273467432950195</v>
      </c>
      <c r="AB57" s="8">
        <f t="shared" si="13"/>
        <v>3.5393350574712643E-2</v>
      </c>
    </row>
    <row r="58" spans="1:28" ht="15.75">
      <c r="A58" s="15">
        <v>1948</v>
      </c>
      <c r="B58" s="26">
        <v>14447.8</v>
      </c>
      <c r="C58" s="17">
        <f t="shared" si="22"/>
        <v>5.4665542880184381E-2</v>
      </c>
      <c r="E58" s="19">
        <v>96</v>
      </c>
      <c r="F58" s="19">
        <f>45</f>
        <v>45</v>
      </c>
      <c r="G58" s="19">
        <f>51</f>
        <v>51</v>
      </c>
      <c r="H58" s="4">
        <f t="shared" si="14"/>
        <v>0</v>
      </c>
      <c r="I58" s="16">
        <f t="shared" si="15"/>
        <v>0.46875</v>
      </c>
      <c r="J58" s="16">
        <f t="shared" si="16"/>
        <v>0.53125</v>
      </c>
      <c r="K58" s="4"/>
      <c r="L58" s="19">
        <v>435</v>
      </c>
      <c r="M58" s="19">
        <f>188</f>
        <v>188</v>
      </c>
      <c r="N58" s="19">
        <f>246</f>
        <v>246</v>
      </c>
      <c r="O58" s="4">
        <f t="shared" si="17"/>
        <v>1</v>
      </c>
      <c r="P58" s="16">
        <f t="shared" si="18"/>
        <v>0.43218390804597701</v>
      </c>
      <c r="Q58" s="16">
        <f t="shared" si="19"/>
        <v>0.56551724137931036</v>
      </c>
      <c r="S58" s="22">
        <f t="shared" si="20"/>
        <v>0.45046695402298853</v>
      </c>
      <c r="T58" s="22">
        <f t="shared" si="10"/>
        <v>0.63017001915708815</v>
      </c>
      <c r="U58" s="21">
        <f t="shared" si="8"/>
        <v>0.64190852490421446</v>
      </c>
      <c r="V58" s="22">
        <f t="shared" si="21"/>
        <v>0.54838362068965518</v>
      </c>
      <c r="W58" s="21">
        <f t="shared" si="11"/>
        <v>0.35324712643678169</v>
      </c>
      <c r="X58" s="22">
        <f t="shared" si="23"/>
        <v>0.34058429118773942</v>
      </c>
      <c r="AB58" s="8">
        <f t="shared" si="13"/>
        <v>3.7562373563218371E-2</v>
      </c>
    </row>
    <row r="59" spans="1:28" ht="15.75">
      <c r="A59" s="15">
        <v>1949</v>
      </c>
      <c r="B59" s="26">
        <v>14120.4</v>
      </c>
      <c r="C59" s="17">
        <f t="shared" si="22"/>
        <v>4.63174739522592E-2</v>
      </c>
      <c r="E59" s="19">
        <v>96</v>
      </c>
      <c r="F59" s="19">
        <f>54</f>
        <v>54</v>
      </c>
      <c r="G59" s="19">
        <f>42</f>
        <v>42</v>
      </c>
      <c r="H59" s="4">
        <f t="shared" si="14"/>
        <v>0</v>
      </c>
      <c r="I59" s="16">
        <f t="shared" si="15"/>
        <v>0.5625</v>
      </c>
      <c r="J59" s="16">
        <f t="shared" si="16"/>
        <v>0.4375</v>
      </c>
      <c r="K59" s="4"/>
      <c r="L59" s="19">
        <v>435</v>
      </c>
      <c r="M59" s="19">
        <f>263</f>
        <v>263</v>
      </c>
      <c r="N59" s="19">
        <f>171</f>
        <v>171</v>
      </c>
      <c r="O59" s="4">
        <f t="shared" si="17"/>
        <v>1</v>
      </c>
      <c r="P59" s="16">
        <f t="shared" si="18"/>
        <v>0.60459770114942524</v>
      </c>
      <c r="Q59" s="16">
        <f t="shared" si="19"/>
        <v>0.39310344827586208</v>
      </c>
      <c r="S59" s="22">
        <f t="shared" si="20"/>
        <v>0.58354885057471262</v>
      </c>
      <c r="T59" s="22">
        <f t="shared" si="10"/>
        <v>0.62460249042145599</v>
      </c>
      <c r="U59" s="21">
        <f t="shared" si="8"/>
        <v>0.64744971264367801</v>
      </c>
      <c r="V59" s="22">
        <f t="shared" si="21"/>
        <v>0.41530172413793104</v>
      </c>
      <c r="W59" s="21">
        <f t="shared" si="11"/>
        <v>0.3594683908045978</v>
      </c>
      <c r="X59" s="22">
        <f t="shared" si="23"/>
        <v>0.33496647509578542</v>
      </c>
      <c r="AB59" s="8">
        <f t="shared" si="13"/>
        <v>3.8533189655172384E-2</v>
      </c>
    </row>
    <row r="60" spans="1:28" ht="15.75">
      <c r="A60" s="15">
        <v>1950</v>
      </c>
      <c r="B60" s="26">
        <v>15093.9</v>
      </c>
      <c r="C60" s="17">
        <f t="shared" si="22"/>
        <v>4.5502379356260537E-2</v>
      </c>
      <c r="E60" s="19">
        <v>96</v>
      </c>
      <c r="F60" s="19">
        <f>54</f>
        <v>54</v>
      </c>
      <c r="G60" s="19">
        <f>42</f>
        <v>42</v>
      </c>
      <c r="H60" s="4">
        <f t="shared" si="14"/>
        <v>0</v>
      </c>
      <c r="I60" s="16">
        <f t="shared" si="15"/>
        <v>0.5625</v>
      </c>
      <c r="J60" s="16">
        <f t="shared" si="16"/>
        <v>0.4375</v>
      </c>
      <c r="K60" s="4"/>
      <c r="L60" s="19">
        <v>435</v>
      </c>
      <c r="M60" s="19">
        <f>263</f>
        <v>263</v>
      </c>
      <c r="N60" s="19">
        <f>171</f>
        <v>171</v>
      </c>
      <c r="O60" s="4">
        <f t="shared" si="17"/>
        <v>1</v>
      </c>
      <c r="P60" s="16">
        <f t="shared" si="18"/>
        <v>0.60459770114942524</v>
      </c>
      <c r="Q60" s="16">
        <f t="shared" si="19"/>
        <v>0.39310344827586208</v>
      </c>
      <c r="S60" s="22">
        <f t="shared" si="20"/>
        <v>0.58354885057471262</v>
      </c>
      <c r="T60" s="22">
        <f t="shared" si="10"/>
        <v>0.61487308429118781</v>
      </c>
      <c r="U60" s="21">
        <f t="shared" si="8"/>
        <v>0.64460967432950189</v>
      </c>
      <c r="V60" s="22">
        <f t="shared" si="21"/>
        <v>0.41530172413793104</v>
      </c>
      <c r="W60" s="21">
        <f t="shared" si="11"/>
        <v>0.37058189655172419</v>
      </c>
      <c r="X60" s="22">
        <f t="shared" si="23"/>
        <v>0.33815373563218393</v>
      </c>
      <c r="AB60" s="8">
        <f t="shared" si="13"/>
        <v>3.8035614942528731E-2</v>
      </c>
    </row>
    <row r="61" spans="1:28" ht="15.75">
      <c r="A61" s="15">
        <v>1951</v>
      </c>
      <c r="B61" s="26">
        <v>16033.8</v>
      </c>
      <c r="C61" s="17">
        <f t="shared" si="22"/>
        <v>4.1717058246170176E-2</v>
      </c>
      <c r="E61" s="19">
        <v>96</v>
      </c>
      <c r="F61" s="19">
        <f>48</f>
        <v>48</v>
      </c>
      <c r="G61" s="19">
        <f>47</f>
        <v>47</v>
      </c>
      <c r="H61" s="4">
        <f t="shared" si="14"/>
        <v>1</v>
      </c>
      <c r="I61" s="16">
        <f t="shared" si="15"/>
        <v>0.5</v>
      </c>
      <c r="J61" s="16">
        <f t="shared" si="16"/>
        <v>0.48958333333333331</v>
      </c>
      <c r="K61" s="4"/>
      <c r="L61" s="19">
        <v>435</v>
      </c>
      <c r="M61" s="19">
        <f>234</f>
        <v>234</v>
      </c>
      <c r="N61" s="19">
        <f>199</f>
        <v>199</v>
      </c>
      <c r="O61" s="4">
        <f t="shared" si="17"/>
        <v>2</v>
      </c>
      <c r="P61" s="16">
        <f t="shared" si="18"/>
        <v>0.53793103448275859</v>
      </c>
      <c r="Q61" s="16">
        <f t="shared" si="19"/>
        <v>0.4574712643678161</v>
      </c>
      <c r="S61" s="22">
        <f t="shared" si="20"/>
        <v>0.51896551724137929</v>
      </c>
      <c r="T61" s="22">
        <f t="shared" si="10"/>
        <v>0.60083812260536396</v>
      </c>
      <c r="U61" s="21">
        <f t="shared" si="8"/>
        <v>0.63017001915708815</v>
      </c>
      <c r="V61" s="22">
        <f t="shared" si="21"/>
        <v>0.47352729885057471</v>
      </c>
      <c r="W61" s="21">
        <f t="shared" si="11"/>
        <v>0.38557710727969347</v>
      </c>
      <c r="X61" s="22">
        <f t="shared" si="23"/>
        <v>0.35324712643678169</v>
      </c>
      <c r="AB61" s="8">
        <f t="shared" si="13"/>
        <v>3.5505787356321844E-2</v>
      </c>
    </row>
    <row r="62" spans="1:28" ht="15.75">
      <c r="A62" s="15">
        <v>1952</v>
      </c>
      <c r="B62" s="26">
        <v>16405.400000000001</v>
      </c>
      <c r="C62" s="17">
        <f t="shared" si="22"/>
        <v>4.0263396728937667E-2</v>
      </c>
      <c r="E62" s="19">
        <v>96</v>
      </c>
      <c r="F62" s="19">
        <f>48</f>
        <v>48</v>
      </c>
      <c r="G62" s="19">
        <f>47</f>
        <v>47</v>
      </c>
      <c r="H62" s="4">
        <f t="shared" si="14"/>
        <v>1</v>
      </c>
      <c r="I62" s="16">
        <f t="shared" si="15"/>
        <v>0.5</v>
      </c>
      <c r="J62" s="16">
        <f t="shared" si="16"/>
        <v>0.48958333333333331</v>
      </c>
      <c r="K62" s="4"/>
      <c r="L62" s="19">
        <v>435</v>
      </c>
      <c r="M62" s="19">
        <f>234</f>
        <v>234</v>
      </c>
      <c r="N62" s="19">
        <f>199</f>
        <v>199</v>
      </c>
      <c r="O62" s="4">
        <f t="shared" si="17"/>
        <v>2</v>
      </c>
      <c r="P62" s="16">
        <f t="shared" si="18"/>
        <v>0.53793103448275859</v>
      </c>
      <c r="Q62" s="16">
        <f t="shared" si="19"/>
        <v>0.4574712643678161</v>
      </c>
      <c r="S62" s="22">
        <f t="shared" si="20"/>
        <v>0.51896551724137929</v>
      </c>
      <c r="T62" s="22">
        <f t="shared" si="10"/>
        <v>0.58387691570881228</v>
      </c>
      <c r="U62" s="21">
        <f t="shared" si="8"/>
        <v>0.62460249042145599</v>
      </c>
      <c r="V62" s="22">
        <f t="shared" si="21"/>
        <v>0.47352729885057471</v>
      </c>
      <c r="W62" s="21">
        <f t="shared" si="11"/>
        <v>0.40442289272030651</v>
      </c>
      <c r="X62" s="22">
        <f t="shared" si="23"/>
        <v>0.3594683908045978</v>
      </c>
      <c r="AB62" s="8">
        <f t="shared" si="13"/>
        <v>3.4530356321839095E-2</v>
      </c>
    </row>
    <row r="63" spans="1:28" ht="15.75">
      <c r="A63" s="15">
        <v>1953</v>
      </c>
      <c r="B63" s="26">
        <v>16893.400000000001</v>
      </c>
      <c r="C63" s="17">
        <f t="shared" si="22"/>
        <v>4.5179538593409035E-2</v>
      </c>
      <c r="E63" s="19">
        <v>96</v>
      </c>
      <c r="F63" s="19">
        <f>46</f>
        <v>46</v>
      </c>
      <c r="G63" s="19">
        <f>48</f>
        <v>48</v>
      </c>
      <c r="H63" s="4">
        <f t="shared" si="14"/>
        <v>2</v>
      </c>
      <c r="I63" s="16">
        <f t="shared" si="15"/>
        <v>0.47916666666666669</v>
      </c>
      <c r="J63" s="16">
        <f t="shared" si="16"/>
        <v>0.5</v>
      </c>
      <c r="K63" s="4"/>
      <c r="L63" s="19">
        <v>435</v>
      </c>
      <c r="M63" s="19">
        <f>213</f>
        <v>213</v>
      </c>
      <c r="N63" s="19">
        <f>221</f>
        <v>221</v>
      </c>
      <c r="O63" s="4">
        <f t="shared" si="17"/>
        <v>1</v>
      </c>
      <c r="P63" s="16">
        <f t="shared" si="18"/>
        <v>0.48965517241379308</v>
      </c>
      <c r="Q63" s="16">
        <f t="shared" si="19"/>
        <v>0.50804597701149423</v>
      </c>
      <c r="S63" s="22">
        <f t="shared" si="20"/>
        <v>0.48441091954022986</v>
      </c>
      <c r="T63" s="22">
        <f t="shared" si="10"/>
        <v>0.56461206896551708</v>
      </c>
      <c r="U63" s="21">
        <f t="shared" si="8"/>
        <v>0.61487308429118781</v>
      </c>
      <c r="V63" s="22">
        <f t="shared" si="21"/>
        <v>0.50402298850574712</v>
      </c>
      <c r="W63" s="21">
        <f t="shared" si="11"/>
        <v>0.42530172413793105</v>
      </c>
      <c r="X63" s="22">
        <f t="shared" si="23"/>
        <v>0.37058189655172419</v>
      </c>
      <c r="AB63" s="8">
        <f t="shared" si="13"/>
        <v>3.2825764367816104E-2</v>
      </c>
    </row>
    <row r="64" spans="1:28" ht="15.75">
      <c r="A64" s="15">
        <v>1954</v>
      </c>
      <c r="B64" s="26">
        <v>16503.400000000001</v>
      </c>
      <c r="C64" s="17">
        <f t="shared" si="22"/>
        <v>3.8759378377521699E-2</v>
      </c>
      <c r="E64" s="19">
        <v>96</v>
      </c>
      <c r="F64" s="19">
        <f>46</f>
        <v>46</v>
      </c>
      <c r="G64" s="19">
        <f>48</f>
        <v>48</v>
      </c>
      <c r="H64" s="4">
        <f t="shared" si="14"/>
        <v>2</v>
      </c>
      <c r="I64" s="16">
        <f t="shared" si="15"/>
        <v>0.47916666666666669</v>
      </c>
      <c r="J64" s="16">
        <f t="shared" si="16"/>
        <v>0.5</v>
      </c>
      <c r="K64" s="4"/>
      <c r="L64" s="19">
        <v>435</v>
      </c>
      <c r="M64" s="19">
        <f>213</f>
        <v>213</v>
      </c>
      <c r="N64" s="19">
        <f>221</f>
        <v>221</v>
      </c>
      <c r="O64" s="4">
        <f t="shared" si="17"/>
        <v>1</v>
      </c>
      <c r="P64" s="16">
        <f t="shared" si="18"/>
        <v>0.48965517241379308</v>
      </c>
      <c r="Q64" s="16">
        <f t="shared" si="19"/>
        <v>0.50804597701149423</v>
      </c>
      <c r="S64" s="22">
        <f t="shared" si="20"/>
        <v>0.48441091954022986</v>
      </c>
      <c r="T64" s="22">
        <f t="shared" si="10"/>
        <v>0.55287116858237551</v>
      </c>
      <c r="U64" s="21">
        <f t="shared" si="8"/>
        <v>0.60083812260536396</v>
      </c>
      <c r="V64" s="22">
        <f t="shared" si="21"/>
        <v>0.50402298850574712</v>
      </c>
      <c r="W64" s="21">
        <f t="shared" si="11"/>
        <v>0.43796695402298852</v>
      </c>
      <c r="X64" s="22">
        <f t="shared" si="23"/>
        <v>0.38557710727969347</v>
      </c>
      <c r="AB64" s="8">
        <f t="shared" si="13"/>
        <v>3.036683908045977E-2</v>
      </c>
    </row>
    <row r="65" spans="1:28" ht="15.75">
      <c r="A65" s="15">
        <v>1955</v>
      </c>
      <c r="B65" s="26">
        <v>17372.3</v>
      </c>
      <c r="C65" s="17">
        <f t="shared" si="22"/>
        <v>3.703705389622089E-2</v>
      </c>
      <c r="E65" s="19">
        <v>96</v>
      </c>
      <c r="F65" s="19">
        <f>48</f>
        <v>48</v>
      </c>
      <c r="G65" s="19">
        <f>47</f>
        <v>47</v>
      </c>
      <c r="H65" s="4">
        <f t="shared" si="14"/>
        <v>1</v>
      </c>
      <c r="I65" s="16">
        <f t="shared" si="15"/>
        <v>0.5</v>
      </c>
      <c r="J65" s="16">
        <f t="shared" si="16"/>
        <v>0.48958333333333331</v>
      </c>
      <c r="K65" s="4"/>
      <c r="L65" s="19">
        <v>435</v>
      </c>
      <c r="M65" s="19">
        <f>232</f>
        <v>232</v>
      </c>
      <c r="N65" s="19">
        <f>203</f>
        <v>203</v>
      </c>
      <c r="O65" s="4">
        <f t="shared" si="17"/>
        <v>0</v>
      </c>
      <c r="P65" s="16">
        <f t="shared" si="18"/>
        <v>0.53333333333333333</v>
      </c>
      <c r="Q65" s="16">
        <f t="shared" si="19"/>
        <v>0.46666666666666667</v>
      </c>
      <c r="S65" s="22">
        <f t="shared" si="20"/>
        <v>0.51666666666666661</v>
      </c>
      <c r="T65" s="22">
        <f t="shared" si="10"/>
        <v>0.54328065134099623</v>
      </c>
      <c r="U65" s="21">
        <f t="shared" si="8"/>
        <v>0.58387691570881228</v>
      </c>
      <c r="V65" s="22">
        <f t="shared" si="21"/>
        <v>0.47812500000000002</v>
      </c>
      <c r="W65" s="21">
        <f t="shared" si="11"/>
        <v>0.44890565134099614</v>
      </c>
      <c r="X65" s="22">
        <f t="shared" si="23"/>
        <v>0.40442289272030651</v>
      </c>
      <c r="AB65" s="8">
        <f t="shared" si="13"/>
        <v>2.739523563218392E-2</v>
      </c>
    </row>
    <row r="66" spans="1:28" ht="15.75">
      <c r="A66" s="15">
        <v>1956</v>
      </c>
      <c r="B66" s="26">
        <v>17431.8</v>
      </c>
      <c r="C66" s="17">
        <f t="shared" si="22"/>
        <v>2.6717840781938573E-2</v>
      </c>
      <c r="E66" s="19">
        <v>96</v>
      </c>
      <c r="F66" s="19">
        <f>48</f>
        <v>48</v>
      </c>
      <c r="G66" s="19">
        <f>47</f>
        <v>47</v>
      </c>
      <c r="H66" s="4">
        <f t="shared" si="14"/>
        <v>1</v>
      </c>
      <c r="I66" s="16">
        <f t="shared" si="15"/>
        <v>0.5</v>
      </c>
      <c r="J66" s="16">
        <f t="shared" si="16"/>
        <v>0.48958333333333331</v>
      </c>
      <c r="K66" s="4"/>
      <c r="L66" s="19">
        <v>435</v>
      </c>
      <c r="M66" s="19">
        <f>232</f>
        <v>232</v>
      </c>
      <c r="N66" s="19">
        <f>203</f>
        <v>203</v>
      </c>
      <c r="O66" s="4">
        <f t="shared" si="17"/>
        <v>0</v>
      </c>
      <c r="P66" s="16">
        <f t="shared" si="18"/>
        <v>0.53333333333333333</v>
      </c>
      <c r="Q66" s="16">
        <f t="shared" si="19"/>
        <v>0.46666666666666667</v>
      </c>
      <c r="S66" s="22">
        <f t="shared" si="20"/>
        <v>0.51666666666666661</v>
      </c>
      <c r="T66" s="22">
        <f t="shared" si="10"/>
        <v>0.53434865900383144</v>
      </c>
      <c r="U66" s="21">
        <f t="shared" si="8"/>
        <v>0.56461206896551708</v>
      </c>
      <c r="V66" s="22">
        <f t="shared" si="21"/>
        <v>0.47812500000000002</v>
      </c>
      <c r="W66" s="21">
        <f t="shared" si="11"/>
        <v>0.45864463601532568</v>
      </c>
      <c r="X66" s="22">
        <f t="shared" si="23"/>
        <v>0.42530172413793105</v>
      </c>
      <c r="AB66" s="8">
        <f t="shared" si="13"/>
        <v>2.4020034482758593E-2</v>
      </c>
    </row>
    <row r="67" spans="1:28" ht="15.75">
      <c r="A67" s="15">
        <v>1957</v>
      </c>
      <c r="B67" s="26">
        <v>17481.400000000001</v>
      </c>
      <c r="C67" s="17">
        <f t="shared" si="22"/>
        <v>1.5873805185739154E-2</v>
      </c>
      <c r="E67" s="19">
        <v>96</v>
      </c>
      <c r="F67" s="19">
        <f>49</f>
        <v>49</v>
      </c>
      <c r="G67" s="19">
        <f>47</f>
        <v>47</v>
      </c>
      <c r="H67" s="4">
        <f t="shared" si="14"/>
        <v>0</v>
      </c>
      <c r="I67" s="16">
        <f t="shared" si="15"/>
        <v>0.51041666666666663</v>
      </c>
      <c r="J67" s="16">
        <f t="shared" si="16"/>
        <v>0.48958333333333331</v>
      </c>
      <c r="K67" s="4"/>
      <c r="L67" s="19">
        <v>435</v>
      </c>
      <c r="M67" s="19">
        <f>234</f>
        <v>234</v>
      </c>
      <c r="N67" s="19">
        <f>201</f>
        <v>201</v>
      </c>
      <c r="O67" s="4">
        <f t="shared" si="17"/>
        <v>0</v>
      </c>
      <c r="P67" s="16">
        <f t="shared" si="18"/>
        <v>0.53793103448275859</v>
      </c>
      <c r="Q67" s="16">
        <f t="shared" si="19"/>
        <v>0.46206896551724136</v>
      </c>
      <c r="S67" s="22">
        <f t="shared" si="20"/>
        <v>0.52417385057471266</v>
      </c>
      <c r="T67" s="22">
        <f t="shared" si="10"/>
        <v>0.52591714559386971</v>
      </c>
      <c r="U67" s="21">
        <f t="shared" si="8"/>
        <v>0.55287116858237551</v>
      </c>
      <c r="V67" s="22">
        <f t="shared" si="21"/>
        <v>0.47582614942528734</v>
      </c>
      <c r="W67" s="21">
        <f t="shared" si="11"/>
        <v>0.46823036398467438</v>
      </c>
      <c r="X67" s="22">
        <f t="shared" si="23"/>
        <v>0.43796695402298852</v>
      </c>
      <c r="AB67" s="8">
        <f t="shared" si="13"/>
        <v>2.196302873563219E-2</v>
      </c>
    </row>
    <row r="68" spans="1:28" ht="15.75">
      <c r="A68" s="15">
        <v>1958</v>
      </c>
      <c r="B68" s="26">
        <v>17066.599999999999</v>
      </c>
      <c r="C68" s="17">
        <f t="shared" si="22"/>
        <v>4.6005611343340937E-3</v>
      </c>
      <c r="E68" s="19">
        <v>96</v>
      </c>
      <c r="F68" s="19">
        <f>49</f>
        <v>49</v>
      </c>
      <c r="G68" s="19">
        <f>47</f>
        <v>47</v>
      </c>
      <c r="H68" s="4">
        <f t="shared" si="14"/>
        <v>0</v>
      </c>
      <c r="I68" s="16">
        <f t="shared" si="15"/>
        <v>0.51041666666666663</v>
      </c>
      <c r="J68" s="16">
        <f t="shared" si="16"/>
        <v>0.48958333333333331</v>
      </c>
      <c r="K68" s="4"/>
      <c r="L68" s="19">
        <v>435</v>
      </c>
      <c r="M68" s="19">
        <f>234</f>
        <v>234</v>
      </c>
      <c r="N68" s="19">
        <f>201</f>
        <v>201</v>
      </c>
      <c r="O68" s="4">
        <f t="shared" si="17"/>
        <v>0</v>
      </c>
      <c r="P68" s="16">
        <f t="shared" si="18"/>
        <v>0.53793103448275859</v>
      </c>
      <c r="Q68" s="16">
        <f t="shared" si="19"/>
        <v>0.46206896551724136</v>
      </c>
      <c r="S68" s="22">
        <f t="shared" si="20"/>
        <v>0.52417385057471266</v>
      </c>
      <c r="T68" s="22">
        <f t="shared" si="10"/>
        <v>0.52405890804597699</v>
      </c>
      <c r="U68" s="21">
        <f t="shared" si="8"/>
        <v>0.54328065134099623</v>
      </c>
      <c r="V68" s="22">
        <f t="shared" si="21"/>
        <v>0.47582614942528734</v>
      </c>
      <c r="W68" s="21">
        <f t="shared" si="11"/>
        <v>0.470742337164751</v>
      </c>
      <c r="X68" s="22">
        <f t="shared" si="23"/>
        <v>0.44890565134099614</v>
      </c>
      <c r="AB68" s="8">
        <f t="shared" si="13"/>
        <v>2.0282770114942547E-2</v>
      </c>
    </row>
    <row r="69" spans="1:28" ht="15.75">
      <c r="A69" s="15">
        <v>1959</v>
      </c>
      <c r="B69" s="26">
        <v>17942.8</v>
      </c>
      <c r="C69" s="17">
        <f t="shared" si="22"/>
        <v>3.6375285219851067E-3</v>
      </c>
      <c r="E69" s="19">
        <v>98</v>
      </c>
      <c r="F69" s="19">
        <f>64</f>
        <v>64</v>
      </c>
      <c r="G69" s="19">
        <f>34</f>
        <v>34</v>
      </c>
      <c r="H69" s="4">
        <f t="shared" si="14"/>
        <v>0</v>
      </c>
      <c r="I69" s="16">
        <f t="shared" si="15"/>
        <v>0.65306122448979587</v>
      </c>
      <c r="J69" s="16">
        <f t="shared" si="16"/>
        <v>0.34693877551020408</v>
      </c>
      <c r="K69" s="4"/>
      <c r="L69" s="19">
        <v>436</v>
      </c>
      <c r="M69" s="19">
        <f>283</f>
        <v>283</v>
      </c>
      <c r="N69" s="19">
        <f>153</f>
        <v>153</v>
      </c>
      <c r="O69" s="4">
        <f t="shared" si="17"/>
        <v>0</v>
      </c>
      <c r="P69" s="16">
        <f t="shared" si="18"/>
        <v>0.6490825688073395</v>
      </c>
      <c r="Q69" s="16">
        <f t="shared" si="19"/>
        <v>0.35091743119266056</v>
      </c>
      <c r="S69" s="22">
        <f t="shared" si="20"/>
        <v>0.65107189664856768</v>
      </c>
      <c r="T69" s="22">
        <f t="shared" si="10"/>
        <v>0.53066054023634124</v>
      </c>
      <c r="U69" s="21">
        <f t="shared" si="8"/>
        <v>0.53434865900383144</v>
      </c>
      <c r="V69" s="22">
        <f t="shared" si="21"/>
        <v>0.34892810335143232</v>
      </c>
      <c r="W69" s="21">
        <f t="shared" si="11"/>
        <v>0.4647944406065706</v>
      </c>
      <c r="X69" s="22">
        <f t="shared" si="23"/>
        <v>0.45864463601532568</v>
      </c>
      <c r="AB69" s="8">
        <f t="shared" si="13"/>
        <v>1.8717885057471267E-2</v>
      </c>
    </row>
    <row r="70" spans="1:28" ht="15.75">
      <c r="A70" s="15">
        <v>1960</v>
      </c>
      <c r="B70" s="26">
        <v>18035</v>
      </c>
      <c r="C70" s="17">
        <f t="shared" si="22"/>
        <v>5.3757811267268569E-3</v>
      </c>
      <c r="E70" s="19">
        <v>98</v>
      </c>
      <c r="F70" s="19">
        <f>64</f>
        <v>64</v>
      </c>
      <c r="G70" s="19">
        <f>34</f>
        <v>34</v>
      </c>
      <c r="H70" s="4">
        <f t="shared" si="14"/>
        <v>0</v>
      </c>
      <c r="I70" s="16">
        <f t="shared" si="15"/>
        <v>0.65306122448979587</v>
      </c>
      <c r="J70" s="16">
        <f t="shared" si="16"/>
        <v>0.34693877551020408</v>
      </c>
      <c r="K70" s="4"/>
      <c r="L70" s="19">
        <v>436</v>
      </c>
      <c r="M70" s="19">
        <f>283</f>
        <v>283</v>
      </c>
      <c r="N70" s="19">
        <f>153</f>
        <v>153</v>
      </c>
      <c r="O70" s="4">
        <f t="shared" si="17"/>
        <v>0</v>
      </c>
      <c r="P70" s="16">
        <f t="shared" si="18"/>
        <v>0.6490825688073395</v>
      </c>
      <c r="Q70" s="16">
        <f t="shared" si="19"/>
        <v>0.35091743119266056</v>
      </c>
      <c r="S70" s="22">
        <f t="shared" si="20"/>
        <v>0.65107189664856768</v>
      </c>
      <c r="T70" s="22">
        <f t="shared" si="10"/>
        <v>0.53565297702440673</v>
      </c>
      <c r="U70" s="21">
        <f t="shared" si="8"/>
        <v>0.52591714559386971</v>
      </c>
      <c r="V70" s="22">
        <f t="shared" si="21"/>
        <v>0.34892810335143232</v>
      </c>
      <c r="W70" s="21">
        <f t="shared" si="11"/>
        <v>0.46030248274570823</v>
      </c>
      <c r="X70" s="22">
        <f t="shared" si="23"/>
        <v>0.46823036398467438</v>
      </c>
      <c r="AB70" s="8">
        <f t="shared" si="13"/>
        <v>1.7240683908045978E-2</v>
      </c>
    </row>
    <row r="71" spans="1:28" ht="15.75">
      <c r="A71" s="15">
        <v>1961</v>
      </c>
      <c r="B71" s="26">
        <v>18196.7</v>
      </c>
      <c r="C71" s="17">
        <f t="shared" si="22"/>
        <v>1.498260473630901E-2</v>
      </c>
      <c r="E71" s="19">
        <v>100</v>
      </c>
      <c r="F71" s="19">
        <f>64</f>
        <v>64</v>
      </c>
      <c r="G71" s="19">
        <f>36</f>
        <v>36</v>
      </c>
      <c r="H71" s="4">
        <f t="shared" si="14"/>
        <v>0</v>
      </c>
      <c r="I71" s="16">
        <f t="shared" si="15"/>
        <v>0.64</v>
      </c>
      <c r="J71" s="16">
        <f t="shared" si="16"/>
        <v>0.36</v>
      </c>
      <c r="K71" s="4"/>
      <c r="L71" s="19">
        <v>437</v>
      </c>
      <c r="M71" s="19">
        <f>262</f>
        <v>262</v>
      </c>
      <c r="N71" s="19">
        <f>175</f>
        <v>175</v>
      </c>
      <c r="O71" s="4">
        <f t="shared" si="17"/>
        <v>0</v>
      </c>
      <c r="P71" s="16">
        <f t="shared" si="18"/>
        <v>0.5995423340961098</v>
      </c>
      <c r="Q71" s="16">
        <f t="shared" si="19"/>
        <v>0.40045766590389015</v>
      </c>
      <c r="S71" s="22">
        <f t="shared" si="20"/>
        <v>0.61977116704805491</v>
      </c>
      <c r="T71" s="22">
        <f t="shared" si="10"/>
        <v>0.53855869850577121</v>
      </c>
      <c r="U71" s="21">
        <f t="shared" si="8"/>
        <v>0.52405890804597699</v>
      </c>
      <c r="V71" s="22">
        <f t="shared" si="21"/>
        <v>0.38022883295194509</v>
      </c>
      <c r="W71" s="21">
        <f t="shared" si="11"/>
        <v>0.45789724019154676</v>
      </c>
      <c r="X71" s="22">
        <f t="shared" si="23"/>
        <v>0.470742337164751</v>
      </c>
      <c r="AB71" s="8">
        <f t="shared" si="13"/>
        <v>1.6915120689655172E-2</v>
      </c>
    </row>
    <row r="72" spans="1:28" ht="15.75">
      <c r="A72" s="15">
        <v>1962</v>
      </c>
      <c r="B72" s="26">
        <v>19017.099999999999</v>
      </c>
      <c r="C72" s="17">
        <f t="shared" si="22"/>
        <v>2.0056742123437981E-2</v>
      </c>
      <c r="E72" s="19">
        <v>100</v>
      </c>
      <c r="F72" s="19">
        <f>64</f>
        <v>64</v>
      </c>
      <c r="G72" s="19">
        <f>36</f>
        <v>36</v>
      </c>
      <c r="H72" s="4">
        <f t="shared" si="14"/>
        <v>0</v>
      </c>
      <c r="I72" s="16">
        <f t="shared" si="15"/>
        <v>0.64</v>
      </c>
      <c r="J72" s="16">
        <f t="shared" si="16"/>
        <v>0.36</v>
      </c>
      <c r="K72" s="4"/>
      <c r="L72" s="19">
        <v>437</v>
      </c>
      <c r="M72" s="19">
        <f>262</f>
        <v>262</v>
      </c>
      <c r="N72" s="19">
        <f>175</f>
        <v>175</v>
      </c>
      <c r="O72" s="4">
        <f t="shared" si="17"/>
        <v>0</v>
      </c>
      <c r="P72" s="16">
        <f t="shared" si="18"/>
        <v>0.5995423340961098</v>
      </c>
      <c r="Q72" s="16">
        <f t="shared" si="19"/>
        <v>0.40045766590389015</v>
      </c>
      <c r="S72" s="22">
        <f t="shared" si="20"/>
        <v>0.61977116704805491</v>
      </c>
      <c r="T72" s="22">
        <f t="shared" si="10"/>
        <v>0.54984564604077568</v>
      </c>
      <c r="U72" s="21">
        <f t="shared" si="8"/>
        <v>0.53066054023634124</v>
      </c>
      <c r="V72" s="22">
        <f t="shared" si="21"/>
        <v>0.38022883295194509</v>
      </c>
      <c r="W72" s="21">
        <f t="shared" si="11"/>
        <v>0.44668692100903279</v>
      </c>
      <c r="X72" s="22">
        <f t="shared" si="23"/>
        <v>0.4647944406065706</v>
      </c>
      <c r="AB72" s="8">
        <f t="shared" si="13"/>
        <v>1.8071726649406983E-2</v>
      </c>
    </row>
    <row r="73" spans="1:28" ht="15.75">
      <c r="A73" s="15">
        <v>1963</v>
      </c>
      <c r="B73" s="26">
        <v>19561</v>
      </c>
      <c r="C73" s="17">
        <f t="shared" si="22"/>
        <v>2.0405103708699399E-2</v>
      </c>
      <c r="E73" s="19">
        <v>100</v>
      </c>
      <c r="F73" s="19">
        <f>67</f>
        <v>67</v>
      </c>
      <c r="G73" s="19">
        <f>33</f>
        <v>33</v>
      </c>
      <c r="H73" s="4">
        <f t="shared" si="14"/>
        <v>0</v>
      </c>
      <c r="I73" s="16">
        <f t="shared" si="15"/>
        <v>0.67</v>
      </c>
      <c r="J73" s="16">
        <f t="shared" si="16"/>
        <v>0.33</v>
      </c>
      <c r="K73" s="4"/>
      <c r="L73" s="19">
        <v>435</v>
      </c>
      <c r="M73" s="19">
        <f>258</f>
        <v>258</v>
      </c>
      <c r="N73" s="19">
        <f>176</f>
        <v>176</v>
      </c>
      <c r="O73" s="4">
        <f t="shared" si="17"/>
        <v>1</v>
      </c>
      <c r="P73" s="16">
        <f t="shared" si="18"/>
        <v>0.59310344827586203</v>
      </c>
      <c r="Q73" s="16">
        <f t="shared" si="19"/>
        <v>0.40459770114942528</v>
      </c>
      <c r="S73" s="22">
        <f t="shared" si="20"/>
        <v>0.63155172413793104</v>
      </c>
      <c r="T73" s="22">
        <f t="shared" si="10"/>
        <v>0.56191796404843852</v>
      </c>
      <c r="U73" s="21">
        <f t="shared" si="8"/>
        <v>0.53565297702440673</v>
      </c>
      <c r="V73" s="22">
        <f t="shared" si="21"/>
        <v>0.36729885057471268</v>
      </c>
      <c r="W73" s="21">
        <f t="shared" si="11"/>
        <v>0.43461460300136989</v>
      </c>
      <c r="X73" s="22">
        <f t="shared" si="23"/>
        <v>0.46030248274570823</v>
      </c>
      <c r="AB73" s="8">
        <f t="shared" si="13"/>
        <v>1.8946401574676058E-2</v>
      </c>
    </row>
    <row r="74" spans="1:28" ht="15.75">
      <c r="A74" s="15">
        <v>1964</v>
      </c>
      <c r="B74" s="26">
        <v>20405.2</v>
      </c>
      <c r="C74" s="17">
        <f t="shared" si="22"/>
        <v>2.4848312673557651E-2</v>
      </c>
      <c r="E74" s="19">
        <v>100</v>
      </c>
      <c r="F74" s="19">
        <f>67</f>
        <v>67</v>
      </c>
      <c r="G74" s="19">
        <f>33</f>
        <v>33</v>
      </c>
      <c r="H74" s="4">
        <f t="shared" si="14"/>
        <v>0</v>
      </c>
      <c r="I74" s="16">
        <f t="shared" si="15"/>
        <v>0.67</v>
      </c>
      <c r="J74" s="16">
        <f t="shared" si="16"/>
        <v>0.33</v>
      </c>
      <c r="K74" s="4"/>
      <c r="L74" s="19">
        <v>435</v>
      </c>
      <c r="M74" s="19">
        <f>258</f>
        <v>258</v>
      </c>
      <c r="N74" s="19">
        <f>176</f>
        <v>176</v>
      </c>
      <c r="O74" s="4">
        <f t="shared" si="17"/>
        <v>1</v>
      </c>
      <c r="P74" s="16">
        <f t="shared" si="18"/>
        <v>0.59310344827586203</v>
      </c>
      <c r="Q74" s="16">
        <f t="shared" si="19"/>
        <v>0.40459770114942528</v>
      </c>
      <c r="S74" s="22">
        <f t="shared" si="20"/>
        <v>0.63155172413793104</v>
      </c>
      <c r="T74" s="22">
        <f t="shared" ref="T74:T130" si="24">+AVERAGE(S60:S74)</f>
        <v>0.56511815561931977</v>
      </c>
      <c r="U74" s="21">
        <f t="shared" si="8"/>
        <v>0.53855869850577121</v>
      </c>
      <c r="V74" s="22">
        <f t="shared" si="21"/>
        <v>0.36729885057471268</v>
      </c>
      <c r="W74" s="21">
        <f t="shared" si="11"/>
        <v>0.4314144114304887</v>
      </c>
      <c r="X74" s="22">
        <f t="shared" si="23"/>
        <v>0.45789724019154676</v>
      </c>
      <c r="AB74" s="8">
        <f t="shared" si="13"/>
        <v>1.9455483978211119E-2</v>
      </c>
    </row>
    <row r="75" spans="1:28" ht="15.75">
      <c r="A75" s="15">
        <v>1965</v>
      </c>
      <c r="B75" s="26">
        <v>21460.6</v>
      </c>
      <c r="C75" s="17">
        <f t="shared" si="22"/>
        <v>2.3739261897304395E-2</v>
      </c>
      <c r="E75" s="19">
        <v>100</v>
      </c>
      <c r="F75" s="19">
        <f>68</f>
        <v>68</v>
      </c>
      <c r="G75" s="19">
        <f>32</f>
        <v>32</v>
      </c>
      <c r="H75" s="4">
        <f t="shared" si="14"/>
        <v>0</v>
      </c>
      <c r="I75" s="16">
        <f t="shared" si="15"/>
        <v>0.68</v>
      </c>
      <c r="J75" s="16">
        <f t="shared" si="16"/>
        <v>0.32</v>
      </c>
      <c r="K75" s="4"/>
      <c r="L75" s="19">
        <v>435</v>
      </c>
      <c r="M75" s="19">
        <f>295</f>
        <v>295</v>
      </c>
      <c r="N75" s="19">
        <f>140</f>
        <v>140</v>
      </c>
      <c r="O75" s="4">
        <f t="shared" si="17"/>
        <v>0</v>
      </c>
      <c r="P75" s="16">
        <f t="shared" si="18"/>
        <v>0.67816091954022983</v>
      </c>
      <c r="Q75" s="16">
        <f t="shared" si="19"/>
        <v>0.32183908045977011</v>
      </c>
      <c r="S75" s="22">
        <f t="shared" si="20"/>
        <v>0.679080459770115</v>
      </c>
      <c r="T75" s="22">
        <f t="shared" si="24"/>
        <v>0.57148692956567981</v>
      </c>
      <c r="U75" s="21">
        <f t="shared" si="8"/>
        <v>0.54984564604077568</v>
      </c>
      <c r="V75" s="22">
        <f t="shared" si="21"/>
        <v>0.32091954022988506</v>
      </c>
      <c r="W75" s="21">
        <f t="shared" si="11"/>
        <v>0.42512226583661888</v>
      </c>
      <c r="X75" s="22">
        <f t="shared" si="23"/>
        <v>0.44668692100903279</v>
      </c>
      <c r="AB75" s="8">
        <f t="shared" si="13"/>
        <v>2.1432957186343901E-2</v>
      </c>
    </row>
    <row r="76" spans="1:28" ht="15.75">
      <c r="A76" s="15">
        <v>1966</v>
      </c>
      <c r="B76" s="26">
        <v>22614.1</v>
      </c>
      <c r="C76" s="17">
        <f t="shared" si="22"/>
        <v>2.318977093359955E-2</v>
      </c>
      <c r="E76" s="19">
        <v>100</v>
      </c>
      <c r="F76" s="19">
        <f>68</f>
        <v>68</v>
      </c>
      <c r="G76" s="19">
        <f>32</f>
        <v>32</v>
      </c>
      <c r="H76" s="4">
        <f t="shared" si="14"/>
        <v>0</v>
      </c>
      <c r="I76" s="16">
        <f t="shared" si="15"/>
        <v>0.68</v>
      </c>
      <c r="J76" s="16">
        <f t="shared" si="16"/>
        <v>0.32</v>
      </c>
      <c r="K76" s="4"/>
      <c r="L76" s="19">
        <v>435</v>
      </c>
      <c r="M76" s="19">
        <f>295</f>
        <v>295</v>
      </c>
      <c r="N76" s="19">
        <f>140</f>
        <v>140</v>
      </c>
      <c r="O76" s="4">
        <f t="shared" si="17"/>
        <v>0</v>
      </c>
      <c r="P76" s="16">
        <f t="shared" si="18"/>
        <v>0.67816091954022983</v>
      </c>
      <c r="Q76" s="16">
        <f t="shared" si="19"/>
        <v>0.32183908045977011</v>
      </c>
      <c r="S76" s="22">
        <f t="shared" si="20"/>
        <v>0.679080459770115</v>
      </c>
      <c r="T76" s="22">
        <f t="shared" si="24"/>
        <v>0.58216125906759553</v>
      </c>
      <c r="U76" s="21">
        <f t="shared" si="8"/>
        <v>0.56191796404843852</v>
      </c>
      <c r="V76" s="22">
        <f t="shared" si="21"/>
        <v>0.32091954022988506</v>
      </c>
      <c r="W76" s="21">
        <f t="shared" si="11"/>
        <v>0.41494841526190629</v>
      </c>
      <c r="X76" s="22">
        <f t="shared" si="23"/>
        <v>0.43461460300136989</v>
      </c>
      <c r="AB76" s="8">
        <f t="shared" si="13"/>
        <v>2.3548027301286426E-2</v>
      </c>
    </row>
    <row r="77" spans="1:28" ht="15.75">
      <c r="A77" s="15">
        <v>1967</v>
      </c>
      <c r="B77" s="26">
        <v>22982.400000000001</v>
      </c>
      <c r="C77" s="17">
        <f t="shared" si="22"/>
        <v>2.2728999017597472E-2</v>
      </c>
      <c r="E77" s="19">
        <v>100</v>
      </c>
      <c r="F77" s="19">
        <f>64</f>
        <v>64</v>
      </c>
      <c r="G77" s="19">
        <f>36</f>
        <v>36</v>
      </c>
      <c r="H77" s="4">
        <f t="shared" si="14"/>
        <v>0</v>
      </c>
      <c r="I77" s="16">
        <f t="shared" si="15"/>
        <v>0.64</v>
      </c>
      <c r="J77" s="16">
        <f t="shared" si="16"/>
        <v>0.36</v>
      </c>
      <c r="K77" s="4"/>
      <c r="L77" s="19">
        <v>435</v>
      </c>
      <c r="M77" s="19">
        <f>248</f>
        <v>248</v>
      </c>
      <c r="N77" s="19">
        <f>187</f>
        <v>187</v>
      </c>
      <c r="O77" s="4">
        <f t="shared" si="17"/>
        <v>0</v>
      </c>
      <c r="P77" s="16">
        <f t="shared" si="18"/>
        <v>0.57011494252873562</v>
      </c>
      <c r="Q77" s="16">
        <f t="shared" si="19"/>
        <v>0.42988505747126438</v>
      </c>
      <c r="S77" s="22">
        <f t="shared" si="20"/>
        <v>0.60505747126436782</v>
      </c>
      <c r="T77" s="22">
        <f t="shared" si="24"/>
        <v>0.58790072266912818</v>
      </c>
      <c r="U77" s="21">
        <f t="shared" ref="U77:U133" si="25">+T74</f>
        <v>0.56511815561931977</v>
      </c>
      <c r="V77" s="22">
        <f t="shared" si="21"/>
        <v>0.39494252873563218</v>
      </c>
      <c r="W77" s="21">
        <f t="shared" si="11"/>
        <v>0.40970943058757675</v>
      </c>
      <c r="X77" s="22">
        <f t="shared" si="23"/>
        <v>0.4314144114304887</v>
      </c>
      <c r="AB77" s="8">
        <f t="shared" si="13"/>
        <v>2.4108700864504826E-2</v>
      </c>
    </row>
    <row r="78" spans="1:28" ht="15.75">
      <c r="A78" s="15">
        <v>1968</v>
      </c>
      <c r="B78" s="26">
        <v>23872.6</v>
      </c>
      <c r="C78" s="17">
        <f t="shared" si="22"/>
        <v>2.3321684501742469E-2</v>
      </c>
      <c r="E78" s="19">
        <v>100</v>
      </c>
      <c r="F78" s="19">
        <f>64</f>
        <v>64</v>
      </c>
      <c r="G78" s="19">
        <f>36</f>
        <v>36</v>
      </c>
      <c r="H78" s="4">
        <f t="shared" si="14"/>
        <v>0</v>
      </c>
      <c r="I78" s="16">
        <f t="shared" si="15"/>
        <v>0.64</v>
      </c>
      <c r="J78" s="16">
        <f t="shared" si="16"/>
        <v>0.36</v>
      </c>
      <c r="K78" s="4"/>
      <c r="L78" s="19">
        <v>435</v>
      </c>
      <c r="M78" s="19">
        <f>248</f>
        <v>248</v>
      </c>
      <c r="N78" s="19">
        <f>187</f>
        <v>187</v>
      </c>
      <c r="O78" s="4">
        <f t="shared" si="17"/>
        <v>0</v>
      </c>
      <c r="P78" s="16">
        <f t="shared" si="18"/>
        <v>0.57011494252873562</v>
      </c>
      <c r="Q78" s="16">
        <f t="shared" si="19"/>
        <v>0.42988505747126438</v>
      </c>
      <c r="S78" s="22">
        <f t="shared" si="20"/>
        <v>0.60505747126436782</v>
      </c>
      <c r="T78" s="22">
        <f t="shared" si="24"/>
        <v>0.59594382611740415</v>
      </c>
      <c r="U78" s="21">
        <f t="shared" si="25"/>
        <v>0.57148692956567981</v>
      </c>
      <c r="V78" s="22">
        <f t="shared" si="21"/>
        <v>0.39494252873563218</v>
      </c>
      <c r="W78" s="21">
        <f t="shared" si="11"/>
        <v>0.40243739993623578</v>
      </c>
      <c r="X78" s="22">
        <f t="shared" si="23"/>
        <v>0.42512226583661888</v>
      </c>
      <c r="AB78" s="8">
        <f t="shared" si="13"/>
        <v>2.5224510059907113E-2</v>
      </c>
    </row>
    <row r="79" spans="1:28" ht="15.75">
      <c r="A79" s="15">
        <v>1969</v>
      </c>
      <c r="B79" s="26">
        <v>24377</v>
      </c>
      <c r="C79" s="17">
        <f t="shared" si="22"/>
        <v>2.6345987444575485E-2</v>
      </c>
      <c r="E79" s="19">
        <v>100</v>
      </c>
      <c r="F79" s="19">
        <f>58</f>
        <v>58</v>
      </c>
      <c r="G79" s="19">
        <f>42</f>
        <v>42</v>
      </c>
      <c r="H79" s="4">
        <f t="shared" si="14"/>
        <v>0</v>
      </c>
      <c r="I79" s="16">
        <f t="shared" si="15"/>
        <v>0.57999999999999996</v>
      </c>
      <c r="J79" s="16">
        <f t="shared" si="16"/>
        <v>0.42</v>
      </c>
      <c r="K79" s="4"/>
      <c r="L79" s="19">
        <v>435</v>
      </c>
      <c r="M79" s="19">
        <f>243</f>
        <v>243</v>
      </c>
      <c r="N79" s="19">
        <f>192</f>
        <v>192</v>
      </c>
      <c r="O79" s="4">
        <f t="shared" si="17"/>
        <v>0</v>
      </c>
      <c r="P79" s="16">
        <f t="shared" si="18"/>
        <v>0.55862068965517242</v>
      </c>
      <c r="Q79" s="16">
        <f t="shared" si="19"/>
        <v>0.44137931034482758</v>
      </c>
      <c r="S79" s="22">
        <f t="shared" si="20"/>
        <v>0.56931034482758625</v>
      </c>
      <c r="T79" s="22">
        <f t="shared" si="24"/>
        <v>0.60160378780322787</v>
      </c>
      <c r="U79" s="21">
        <f t="shared" si="25"/>
        <v>0.58216125906759553</v>
      </c>
      <c r="V79" s="22">
        <f t="shared" si="21"/>
        <v>0.43068965517241375</v>
      </c>
      <c r="W79" s="21">
        <f t="shared" si="11"/>
        <v>0.3975485110473469</v>
      </c>
      <c r="X79" s="22">
        <f t="shared" si="23"/>
        <v>0.41494841526190629</v>
      </c>
      <c r="AB79" s="8">
        <f t="shared" si="13"/>
        <v>2.7094652588642743E-2</v>
      </c>
    </row>
    <row r="80" spans="1:28" ht="15.75">
      <c r="A80" s="15">
        <v>1970</v>
      </c>
      <c r="B80" s="26">
        <v>24142.2</v>
      </c>
      <c r="C80" s="17">
        <f t="shared" si="22"/>
        <v>2.2181386083998864E-2</v>
      </c>
      <c r="E80" s="19">
        <v>100</v>
      </c>
      <c r="F80" s="19">
        <f>58</f>
        <v>58</v>
      </c>
      <c r="G80" s="19">
        <f>42</f>
        <v>42</v>
      </c>
      <c r="H80" s="4">
        <f t="shared" si="14"/>
        <v>0</v>
      </c>
      <c r="I80" s="16">
        <f t="shared" si="15"/>
        <v>0.57999999999999996</v>
      </c>
      <c r="J80" s="16">
        <f t="shared" si="16"/>
        <v>0.42</v>
      </c>
      <c r="K80" s="4"/>
      <c r="L80" s="19">
        <v>435</v>
      </c>
      <c r="M80" s="19">
        <f>243</f>
        <v>243</v>
      </c>
      <c r="N80" s="19">
        <f>192</f>
        <v>192</v>
      </c>
      <c r="O80" s="4">
        <f t="shared" si="17"/>
        <v>0</v>
      </c>
      <c r="P80" s="16">
        <f t="shared" si="18"/>
        <v>0.55862068965517242</v>
      </c>
      <c r="Q80" s="16">
        <f t="shared" si="19"/>
        <v>0.44137931034482758</v>
      </c>
      <c r="S80" s="22">
        <f t="shared" si="20"/>
        <v>0.56931034482758625</v>
      </c>
      <c r="T80" s="22">
        <f t="shared" si="24"/>
        <v>0.60511336634728918</v>
      </c>
      <c r="U80" s="21">
        <f t="shared" si="25"/>
        <v>0.58790072266912818</v>
      </c>
      <c r="V80" s="22">
        <f t="shared" si="21"/>
        <v>0.43068965517241375</v>
      </c>
      <c r="W80" s="21">
        <f t="shared" si="11"/>
        <v>0.39438615472550775</v>
      </c>
      <c r="X80" s="22">
        <f t="shared" si="23"/>
        <v>0.40970943058757675</v>
      </c>
      <c r="AB80" s="8">
        <f t="shared" si="13"/>
        <v>2.8100206611631262E-2</v>
      </c>
    </row>
    <row r="81" spans="1:28" ht="15.75">
      <c r="A81" s="15">
        <v>1971</v>
      </c>
      <c r="B81" s="26">
        <v>24624.400000000001</v>
      </c>
      <c r="C81" s="17">
        <f t="shared" si="22"/>
        <v>2.3296671565074326E-2</v>
      </c>
      <c r="E81" s="19">
        <v>100</v>
      </c>
      <c r="F81" s="19">
        <f>54</f>
        <v>54</v>
      </c>
      <c r="G81" s="19">
        <f>44</f>
        <v>44</v>
      </c>
      <c r="H81" s="4">
        <f t="shared" si="14"/>
        <v>2</v>
      </c>
      <c r="I81" s="16">
        <f t="shared" si="15"/>
        <v>0.54</v>
      </c>
      <c r="J81" s="16">
        <f t="shared" si="16"/>
        <v>0.44</v>
      </c>
      <c r="K81" s="4"/>
      <c r="L81" s="19">
        <v>435</v>
      </c>
      <c r="M81" s="19">
        <f>255</f>
        <v>255</v>
      </c>
      <c r="N81" s="19">
        <f>180</f>
        <v>180</v>
      </c>
      <c r="O81" s="4">
        <f t="shared" si="17"/>
        <v>0</v>
      </c>
      <c r="P81" s="16">
        <f t="shared" si="18"/>
        <v>0.58620689655172409</v>
      </c>
      <c r="Q81" s="16">
        <f t="shared" si="19"/>
        <v>0.41379310344827586</v>
      </c>
      <c r="S81" s="22">
        <f t="shared" si="20"/>
        <v>0.56310344827586212</v>
      </c>
      <c r="T81" s="22">
        <f t="shared" si="24"/>
        <v>0.60820915178790225</v>
      </c>
      <c r="U81" s="21">
        <f t="shared" si="25"/>
        <v>0.59594382611740415</v>
      </c>
      <c r="V81" s="22">
        <f t="shared" si="21"/>
        <v>0.42689655172413793</v>
      </c>
      <c r="W81" s="21">
        <f t="shared" si="11"/>
        <v>0.39097092484045037</v>
      </c>
      <c r="X81" s="22">
        <f t="shared" si="23"/>
        <v>0.40243739993623578</v>
      </c>
      <c r="AB81" s="8">
        <f t="shared" si="13"/>
        <v>2.9509358335769204E-2</v>
      </c>
    </row>
    <row r="82" spans="1:28" ht="15.75">
      <c r="A82" s="15">
        <v>1972</v>
      </c>
      <c r="B82" s="26">
        <v>25644</v>
      </c>
      <c r="C82" s="17">
        <f t="shared" si="22"/>
        <v>2.5873875850601111E-2</v>
      </c>
      <c r="E82" s="19">
        <v>100</v>
      </c>
      <c r="F82" s="19">
        <f>54</f>
        <v>54</v>
      </c>
      <c r="G82" s="19">
        <f>44</f>
        <v>44</v>
      </c>
      <c r="H82" s="4">
        <f t="shared" si="14"/>
        <v>2</v>
      </c>
      <c r="I82" s="16">
        <f t="shared" si="15"/>
        <v>0.54</v>
      </c>
      <c r="J82" s="16">
        <f t="shared" si="16"/>
        <v>0.44</v>
      </c>
      <c r="K82" s="4"/>
      <c r="L82" s="19">
        <v>435</v>
      </c>
      <c r="M82" s="19">
        <f>255</f>
        <v>255</v>
      </c>
      <c r="N82" s="19">
        <f>180</f>
        <v>180</v>
      </c>
      <c r="O82" s="4">
        <f t="shared" si="17"/>
        <v>0</v>
      </c>
      <c r="P82" s="16">
        <f t="shared" si="18"/>
        <v>0.58620689655172409</v>
      </c>
      <c r="Q82" s="16">
        <f t="shared" si="19"/>
        <v>0.41379310344827586</v>
      </c>
      <c r="S82" s="22">
        <f t="shared" si="20"/>
        <v>0.56310344827586212</v>
      </c>
      <c r="T82" s="22">
        <f t="shared" si="24"/>
        <v>0.61080445830131225</v>
      </c>
      <c r="U82" s="21">
        <f t="shared" si="25"/>
        <v>0.60160378780322787</v>
      </c>
      <c r="V82" s="22">
        <f t="shared" si="21"/>
        <v>0.42689655172413793</v>
      </c>
      <c r="W82" s="21">
        <f t="shared" si="11"/>
        <v>0.38770895166037367</v>
      </c>
      <c r="X82" s="22">
        <f t="shared" si="23"/>
        <v>0.3975485110473469</v>
      </c>
      <c r="AB82" s="8">
        <f t="shared" si="13"/>
        <v>3.0500983623125533E-2</v>
      </c>
    </row>
    <row r="83" spans="1:28" ht="15.75">
      <c r="A83" s="15">
        <v>1973</v>
      </c>
      <c r="B83" s="26">
        <v>26834.1</v>
      </c>
      <c r="C83" s="17">
        <f t="shared" si="22"/>
        <v>3.0629735023766976E-2</v>
      </c>
      <c r="E83" s="19">
        <v>100</v>
      </c>
      <c r="F83" s="19">
        <f>56</f>
        <v>56</v>
      </c>
      <c r="G83" s="19">
        <f>42</f>
        <v>42</v>
      </c>
      <c r="H83" s="4">
        <f t="shared" si="14"/>
        <v>2</v>
      </c>
      <c r="I83" s="16">
        <f t="shared" si="15"/>
        <v>0.56000000000000005</v>
      </c>
      <c r="J83" s="16">
        <f t="shared" si="16"/>
        <v>0.42</v>
      </c>
      <c r="K83" s="4"/>
      <c r="L83" s="19">
        <v>435</v>
      </c>
      <c r="M83" s="19">
        <f>242</f>
        <v>242</v>
      </c>
      <c r="N83" s="19">
        <f>192</f>
        <v>192</v>
      </c>
      <c r="O83" s="4">
        <f t="shared" si="17"/>
        <v>1</v>
      </c>
      <c r="P83" s="16">
        <f t="shared" si="18"/>
        <v>0.55632183908045973</v>
      </c>
      <c r="Q83" s="16">
        <f t="shared" si="19"/>
        <v>0.44137931034482758</v>
      </c>
      <c r="S83" s="22">
        <f t="shared" si="20"/>
        <v>0.55816091954022995</v>
      </c>
      <c r="T83" s="22">
        <f t="shared" si="24"/>
        <v>0.61307026289901334</v>
      </c>
      <c r="U83" s="21">
        <f t="shared" si="25"/>
        <v>0.60511336634728918</v>
      </c>
      <c r="V83" s="22">
        <f t="shared" si="21"/>
        <v>0.43068965517241375</v>
      </c>
      <c r="W83" s="21">
        <f t="shared" si="11"/>
        <v>0.38469985204351537</v>
      </c>
      <c r="X83" s="22">
        <f t="shared" si="23"/>
        <v>0.39438615472550775</v>
      </c>
      <c r="AB83" s="8">
        <f t="shared" si="13"/>
        <v>3.1115861784045074E-2</v>
      </c>
    </row>
    <row r="84" spans="1:28" ht="15.75">
      <c r="A84" s="15">
        <v>1974</v>
      </c>
      <c r="B84" s="26">
        <v>26444.9</v>
      </c>
      <c r="C84" s="17">
        <f t="shared" si="22"/>
        <v>2.6195519615898125E-2</v>
      </c>
      <c r="E84" s="19">
        <v>100</v>
      </c>
      <c r="F84" s="19">
        <f>56</f>
        <v>56</v>
      </c>
      <c r="G84" s="19">
        <f>42</f>
        <v>42</v>
      </c>
      <c r="H84" s="4">
        <f t="shared" si="14"/>
        <v>2</v>
      </c>
      <c r="I84" s="16">
        <f t="shared" si="15"/>
        <v>0.56000000000000005</v>
      </c>
      <c r="J84" s="16">
        <f t="shared" si="16"/>
        <v>0.42</v>
      </c>
      <c r="K84" s="4"/>
      <c r="L84" s="19">
        <v>435</v>
      </c>
      <c r="M84" s="19">
        <f>242</f>
        <v>242</v>
      </c>
      <c r="N84" s="19">
        <f>192</f>
        <v>192</v>
      </c>
      <c r="O84" s="4">
        <f t="shared" si="17"/>
        <v>1</v>
      </c>
      <c r="P84" s="16">
        <f t="shared" si="18"/>
        <v>0.55632183908045973</v>
      </c>
      <c r="Q84" s="16">
        <f t="shared" si="19"/>
        <v>0.44137931034482758</v>
      </c>
      <c r="S84" s="22">
        <f t="shared" si="20"/>
        <v>0.55816091954022995</v>
      </c>
      <c r="T84" s="22">
        <f t="shared" si="24"/>
        <v>0.60687619775845747</v>
      </c>
      <c r="U84" s="21">
        <f t="shared" si="25"/>
        <v>0.60820915178790225</v>
      </c>
      <c r="V84" s="22">
        <f t="shared" si="21"/>
        <v>0.43068965517241375</v>
      </c>
      <c r="W84" s="21">
        <f t="shared" si="11"/>
        <v>0.3901506221649142</v>
      </c>
      <c r="X84" s="22">
        <f t="shared" si="23"/>
        <v>0.39097092484045037</v>
      </c>
      <c r="AB84" s="8">
        <f t="shared" si="13"/>
        <v>3.1658243393240471E-2</v>
      </c>
    </row>
    <row r="85" spans="1:28" ht="15.75">
      <c r="A85" s="15">
        <v>1975</v>
      </c>
      <c r="B85" s="26">
        <v>26135.599999999999</v>
      </c>
      <c r="C85" s="17">
        <f t="shared" si="22"/>
        <v>2.5040650010728242E-2</v>
      </c>
      <c r="E85" s="19">
        <v>100</v>
      </c>
      <c r="F85" s="19">
        <f>61</f>
        <v>61</v>
      </c>
      <c r="G85" s="19">
        <f>37</f>
        <v>37</v>
      </c>
      <c r="H85" s="4">
        <f t="shared" si="14"/>
        <v>2</v>
      </c>
      <c r="I85" s="16">
        <f t="shared" si="15"/>
        <v>0.61</v>
      </c>
      <c r="J85" s="16">
        <f t="shared" si="16"/>
        <v>0.37</v>
      </c>
      <c r="K85" s="4"/>
      <c r="L85" s="19">
        <v>435</v>
      </c>
      <c r="M85" s="19">
        <f>291</f>
        <v>291</v>
      </c>
      <c r="N85" s="19">
        <f>144</f>
        <v>144</v>
      </c>
      <c r="O85" s="4">
        <f t="shared" si="17"/>
        <v>0</v>
      </c>
      <c r="P85" s="16">
        <f t="shared" si="18"/>
        <v>0.66896551724137931</v>
      </c>
      <c r="Q85" s="16">
        <f t="shared" si="19"/>
        <v>0.33103448275862069</v>
      </c>
      <c r="S85" s="22">
        <f t="shared" si="20"/>
        <v>0.63948275862068971</v>
      </c>
      <c r="T85" s="22">
        <f t="shared" si="24"/>
        <v>0.60610358855659885</v>
      </c>
      <c r="U85" s="21">
        <f t="shared" si="25"/>
        <v>0.61080445830131225</v>
      </c>
      <c r="V85" s="22">
        <f t="shared" si="21"/>
        <v>0.35051724137931034</v>
      </c>
      <c r="W85" s="21">
        <f t="shared" ref="W85:W130" si="26">+AVERAGE(V71:V85)</f>
        <v>0.390256564700106</v>
      </c>
      <c r="X85" s="22">
        <f t="shared" si="23"/>
        <v>0.38770895166037367</v>
      </c>
      <c r="AB85" s="8">
        <f t="shared" si="13"/>
        <v>3.2112941094389905E-2</v>
      </c>
    </row>
    <row r="86" spans="1:28" ht="15.75">
      <c r="A86" s="15">
        <v>1976</v>
      </c>
      <c r="B86" s="26">
        <v>27278.2</v>
      </c>
      <c r="C86" s="17">
        <f t="shared" si="22"/>
        <v>2.7357364035867544E-2</v>
      </c>
      <c r="E86" s="19">
        <v>100</v>
      </c>
      <c r="F86" s="19">
        <f>61</f>
        <v>61</v>
      </c>
      <c r="G86" s="19">
        <f>37</f>
        <v>37</v>
      </c>
      <c r="H86" s="4">
        <f t="shared" si="14"/>
        <v>2</v>
      </c>
      <c r="I86" s="16">
        <f t="shared" si="15"/>
        <v>0.61</v>
      </c>
      <c r="J86" s="16">
        <f t="shared" si="16"/>
        <v>0.37</v>
      </c>
      <c r="K86" s="4"/>
      <c r="L86" s="19">
        <v>435</v>
      </c>
      <c r="M86" s="19">
        <f>291</f>
        <v>291</v>
      </c>
      <c r="N86" s="19">
        <f>144</f>
        <v>144</v>
      </c>
      <c r="O86" s="4">
        <f t="shared" si="17"/>
        <v>0</v>
      </c>
      <c r="P86" s="16">
        <f t="shared" si="18"/>
        <v>0.66896551724137931</v>
      </c>
      <c r="Q86" s="16">
        <f t="shared" si="19"/>
        <v>0.33103448275862069</v>
      </c>
      <c r="S86" s="22">
        <f t="shared" si="20"/>
        <v>0.63948275862068971</v>
      </c>
      <c r="T86" s="22">
        <f t="shared" si="24"/>
        <v>0.60741769466144124</v>
      </c>
      <c r="U86" s="21">
        <f t="shared" si="25"/>
        <v>0.61307026289901334</v>
      </c>
      <c r="V86" s="22">
        <f t="shared" si="21"/>
        <v>0.35051724137931034</v>
      </c>
      <c r="W86" s="21">
        <f t="shared" si="26"/>
        <v>0.38827579192859701</v>
      </c>
      <c r="X86" s="22">
        <f t="shared" si="23"/>
        <v>0.38469985204351537</v>
      </c>
      <c r="AB86" s="8">
        <f t="shared" si="13"/>
        <v>3.2509910059907138E-2</v>
      </c>
    </row>
    <row r="87" spans="1:28" ht="15.75">
      <c r="A87" s="15">
        <v>1977</v>
      </c>
      <c r="B87" s="26">
        <v>28254.3</v>
      </c>
      <c r="C87" s="17">
        <f t="shared" si="22"/>
        <v>2.6745206880133876E-2</v>
      </c>
      <c r="E87" s="19">
        <v>100</v>
      </c>
      <c r="F87" s="19">
        <f>61</f>
        <v>61</v>
      </c>
      <c r="G87" s="19">
        <f>38</f>
        <v>38</v>
      </c>
      <c r="H87" s="4">
        <f t="shared" si="14"/>
        <v>1</v>
      </c>
      <c r="I87" s="16">
        <f t="shared" si="15"/>
        <v>0.61</v>
      </c>
      <c r="J87" s="16">
        <f t="shared" si="16"/>
        <v>0.38</v>
      </c>
      <c r="K87" s="4"/>
      <c r="L87" s="19">
        <v>435</v>
      </c>
      <c r="M87" s="19">
        <f>292</f>
        <v>292</v>
      </c>
      <c r="N87" s="19">
        <f>143</f>
        <v>143</v>
      </c>
      <c r="O87" s="4">
        <f t="shared" si="17"/>
        <v>0</v>
      </c>
      <c r="P87" s="16">
        <f t="shared" si="18"/>
        <v>0.671264367816092</v>
      </c>
      <c r="Q87" s="16">
        <f t="shared" si="19"/>
        <v>0.32873563218390806</v>
      </c>
      <c r="S87" s="22">
        <f t="shared" si="20"/>
        <v>0.64063218390804599</v>
      </c>
      <c r="T87" s="22">
        <f t="shared" si="24"/>
        <v>0.60880842911877409</v>
      </c>
      <c r="U87" s="21">
        <f t="shared" si="25"/>
        <v>0.60687619775845747</v>
      </c>
      <c r="V87" s="22">
        <f t="shared" si="21"/>
        <v>0.354367816091954</v>
      </c>
      <c r="W87" s="21">
        <f t="shared" si="26"/>
        <v>0.38655172413793099</v>
      </c>
      <c r="X87" s="22">
        <f t="shared" si="23"/>
        <v>0.3901506221649142</v>
      </c>
      <c r="AB87" s="8">
        <f t="shared" si="13"/>
        <v>3.1424709847281754E-2</v>
      </c>
    </row>
    <row r="88" spans="1:28" ht="15.75">
      <c r="A88" s="15">
        <v>1978</v>
      </c>
      <c r="B88" s="26">
        <v>29504.7</v>
      </c>
      <c r="C88" s="17">
        <f t="shared" si="22"/>
        <v>2.7779639552550164E-2</v>
      </c>
      <c r="E88" s="19">
        <v>100</v>
      </c>
      <c r="F88" s="19">
        <f>61</f>
        <v>61</v>
      </c>
      <c r="G88" s="19">
        <f>38</f>
        <v>38</v>
      </c>
      <c r="H88" s="4">
        <f t="shared" si="14"/>
        <v>1</v>
      </c>
      <c r="I88" s="16">
        <f t="shared" si="15"/>
        <v>0.61</v>
      </c>
      <c r="J88" s="16">
        <f t="shared" si="16"/>
        <v>0.38</v>
      </c>
      <c r="K88" s="4"/>
      <c r="L88" s="19">
        <v>435</v>
      </c>
      <c r="M88" s="19">
        <f>292</f>
        <v>292</v>
      </c>
      <c r="N88" s="19">
        <f>143</f>
        <v>143</v>
      </c>
      <c r="O88" s="4">
        <f t="shared" si="17"/>
        <v>0</v>
      </c>
      <c r="P88" s="16">
        <f t="shared" si="18"/>
        <v>0.671264367816092</v>
      </c>
      <c r="Q88" s="16">
        <f t="shared" si="19"/>
        <v>0.32873563218390806</v>
      </c>
      <c r="S88" s="22">
        <f t="shared" si="20"/>
        <v>0.64063218390804599</v>
      </c>
      <c r="T88" s="22">
        <f t="shared" si="24"/>
        <v>0.60941379310344834</v>
      </c>
      <c r="U88" s="21">
        <f t="shared" si="25"/>
        <v>0.60610358855659885</v>
      </c>
      <c r="V88" s="22">
        <f t="shared" si="21"/>
        <v>0.354367816091954</v>
      </c>
      <c r="W88" s="21">
        <f t="shared" si="26"/>
        <v>0.38568965517241371</v>
      </c>
      <c r="X88" s="22">
        <f t="shared" si="23"/>
        <v>0.390256564700106</v>
      </c>
      <c r="AB88" s="8">
        <f t="shared" si="13"/>
        <v>3.1289348715116128E-2</v>
      </c>
    </row>
    <row r="89" spans="1:28" ht="15.75">
      <c r="A89" s="15">
        <v>1979</v>
      </c>
      <c r="B89" s="26">
        <v>30104</v>
      </c>
      <c r="C89" s="17">
        <f t="shared" si="22"/>
        <v>2.6263516225335955E-2</v>
      </c>
      <c r="E89" s="19">
        <v>100</v>
      </c>
      <c r="F89" s="19">
        <f>58</f>
        <v>58</v>
      </c>
      <c r="G89" s="19">
        <f>41</f>
        <v>41</v>
      </c>
      <c r="H89" s="4">
        <f t="shared" si="14"/>
        <v>1</v>
      </c>
      <c r="I89" s="16">
        <f t="shared" si="15"/>
        <v>0.57999999999999996</v>
      </c>
      <c r="J89" s="16">
        <f t="shared" si="16"/>
        <v>0.41</v>
      </c>
      <c r="K89" s="4"/>
      <c r="L89" s="19">
        <v>435</v>
      </c>
      <c r="M89" s="19">
        <f>277</f>
        <v>277</v>
      </c>
      <c r="N89" s="19">
        <f>158</f>
        <v>158</v>
      </c>
      <c r="O89" s="4">
        <f t="shared" si="17"/>
        <v>0</v>
      </c>
      <c r="P89" s="16">
        <f t="shared" si="18"/>
        <v>0.63678160919540228</v>
      </c>
      <c r="Q89" s="16">
        <f t="shared" si="19"/>
        <v>0.36321839080459772</v>
      </c>
      <c r="S89" s="22">
        <f t="shared" si="20"/>
        <v>0.60839080459770112</v>
      </c>
      <c r="T89" s="22">
        <f t="shared" si="24"/>
        <v>0.60786973180076631</v>
      </c>
      <c r="U89" s="21">
        <f t="shared" si="25"/>
        <v>0.60741769466144124</v>
      </c>
      <c r="V89" s="22">
        <f t="shared" si="21"/>
        <v>0.38660919540229888</v>
      </c>
      <c r="W89" s="21">
        <f t="shared" si="26"/>
        <v>0.38697701149425284</v>
      </c>
      <c r="X89" s="22">
        <f t="shared" si="23"/>
        <v>0.38827579192859701</v>
      </c>
      <c r="AB89" s="8">
        <f t="shared" si="13"/>
        <v>3.1519580104684503E-2</v>
      </c>
    </row>
    <row r="90" spans="1:28" ht="15.75">
      <c r="A90" s="15">
        <v>1980</v>
      </c>
      <c r="B90" s="26">
        <v>29681.3</v>
      </c>
      <c r="C90" s="17">
        <f t="shared" si="22"/>
        <v>2.1855304947269193E-2</v>
      </c>
      <c r="E90" s="19">
        <v>100</v>
      </c>
      <c r="F90" s="19">
        <f>58</f>
        <v>58</v>
      </c>
      <c r="G90" s="19">
        <f>41</f>
        <v>41</v>
      </c>
      <c r="H90" s="4">
        <f t="shared" si="14"/>
        <v>1</v>
      </c>
      <c r="I90" s="16">
        <f t="shared" si="15"/>
        <v>0.57999999999999996</v>
      </c>
      <c r="J90" s="16">
        <f t="shared" si="16"/>
        <v>0.41</v>
      </c>
      <c r="K90" s="4"/>
      <c r="L90" s="19">
        <v>435</v>
      </c>
      <c r="M90" s="19">
        <f>277</f>
        <v>277</v>
      </c>
      <c r="N90" s="19">
        <f>158</f>
        <v>158</v>
      </c>
      <c r="O90" s="4">
        <f t="shared" si="17"/>
        <v>0</v>
      </c>
      <c r="P90" s="16">
        <f t="shared" si="18"/>
        <v>0.63678160919540228</v>
      </c>
      <c r="Q90" s="16">
        <f t="shared" si="19"/>
        <v>0.36321839080459772</v>
      </c>
      <c r="S90" s="22">
        <f t="shared" si="20"/>
        <v>0.60839080459770112</v>
      </c>
      <c r="T90" s="22">
        <f t="shared" si="24"/>
        <v>0.60315708812260538</v>
      </c>
      <c r="U90" s="21">
        <f t="shared" si="25"/>
        <v>0.60880842911877409</v>
      </c>
      <c r="V90" s="22">
        <f t="shared" si="21"/>
        <v>0.38660919540229888</v>
      </c>
      <c r="W90" s="21">
        <f t="shared" si="26"/>
        <v>0.39135632183908048</v>
      </c>
      <c r="X90" s="22">
        <f t="shared" si="23"/>
        <v>0.38655172413793099</v>
      </c>
      <c r="AB90" s="8">
        <f t="shared" si="13"/>
        <v>3.1763236781609222E-2</v>
      </c>
    </row>
    <row r="91" spans="1:28" ht="15.75">
      <c r="A91" s="15">
        <v>1981</v>
      </c>
      <c r="B91" s="26">
        <v>30132.400000000001</v>
      </c>
      <c r="C91" s="17">
        <f t="shared" si="22"/>
        <v>1.931941046837839E-2</v>
      </c>
      <c r="E91" s="19">
        <v>100</v>
      </c>
      <c r="F91" s="19">
        <f>46</f>
        <v>46</v>
      </c>
      <c r="G91" s="19">
        <f>53</f>
        <v>53</v>
      </c>
      <c r="H91" s="4">
        <f t="shared" si="14"/>
        <v>1</v>
      </c>
      <c r="I91" s="16">
        <f t="shared" si="15"/>
        <v>0.46</v>
      </c>
      <c r="J91" s="16">
        <f t="shared" si="16"/>
        <v>0.53</v>
      </c>
      <c r="K91" s="4"/>
      <c r="L91" s="19">
        <v>435</v>
      </c>
      <c r="M91" s="19">
        <f>242</f>
        <v>242</v>
      </c>
      <c r="N91" s="19">
        <f>192</f>
        <v>192</v>
      </c>
      <c r="O91" s="4">
        <f t="shared" si="17"/>
        <v>1</v>
      </c>
      <c r="P91" s="16">
        <f t="shared" si="18"/>
        <v>0.55632183908045973</v>
      </c>
      <c r="Q91" s="16">
        <f t="shared" si="19"/>
        <v>0.44137931034482758</v>
      </c>
      <c r="S91" s="22">
        <f t="shared" si="20"/>
        <v>0.50816091954022991</v>
      </c>
      <c r="T91" s="22">
        <f t="shared" si="24"/>
        <v>0.59176245210727985</v>
      </c>
      <c r="U91" s="21">
        <f t="shared" si="25"/>
        <v>0.60941379310344834</v>
      </c>
      <c r="V91" s="22">
        <f t="shared" si="21"/>
        <v>0.4856896551724138</v>
      </c>
      <c r="W91" s="21">
        <f t="shared" si="26"/>
        <v>0.40234099616858232</v>
      </c>
      <c r="X91" s="22">
        <f t="shared" si="23"/>
        <v>0.38568965517241371</v>
      </c>
      <c r="AB91" s="8">
        <f t="shared" si="13"/>
        <v>3.1869296551724158E-2</v>
      </c>
    </row>
    <row r="92" spans="1:28" ht="15.75">
      <c r="A92" s="15">
        <v>1982</v>
      </c>
      <c r="B92" s="26">
        <v>29307.8</v>
      </c>
      <c r="C92" s="17">
        <f t="shared" si="22"/>
        <v>1.6340400026515597E-2</v>
      </c>
      <c r="E92" s="19">
        <v>100</v>
      </c>
      <c r="F92" s="19">
        <f>46</f>
        <v>46</v>
      </c>
      <c r="G92" s="19">
        <f>53</f>
        <v>53</v>
      </c>
      <c r="H92" s="4">
        <f t="shared" si="14"/>
        <v>1</v>
      </c>
      <c r="I92" s="16">
        <f t="shared" si="15"/>
        <v>0.46</v>
      </c>
      <c r="J92" s="16">
        <f t="shared" si="16"/>
        <v>0.53</v>
      </c>
      <c r="K92" s="4"/>
      <c r="L92" s="19">
        <v>435</v>
      </c>
      <c r="M92" s="19">
        <f>242</f>
        <v>242</v>
      </c>
      <c r="N92" s="19">
        <f>192</f>
        <v>192</v>
      </c>
      <c r="O92" s="4">
        <f t="shared" si="17"/>
        <v>1</v>
      </c>
      <c r="P92" s="16">
        <f t="shared" si="18"/>
        <v>0.55632183908045973</v>
      </c>
      <c r="Q92" s="16">
        <f t="shared" si="19"/>
        <v>0.44137931034482758</v>
      </c>
      <c r="S92" s="22">
        <f t="shared" si="20"/>
        <v>0.50816091954022991</v>
      </c>
      <c r="T92" s="22">
        <f t="shared" si="24"/>
        <v>0.58530268199233737</v>
      </c>
      <c r="U92" s="21">
        <f t="shared" si="25"/>
        <v>0.60786973180076631</v>
      </c>
      <c r="V92" s="22">
        <f t="shared" si="21"/>
        <v>0.4856896551724138</v>
      </c>
      <c r="W92" s="21">
        <f t="shared" si="26"/>
        <v>0.40839080459770111</v>
      </c>
      <c r="X92" s="22">
        <f t="shared" si="23"/>
        <v>0.38697701149425284</v>
      </c>
      <c r="AB92" s="8">
        <f t="shared" si="13"/>
        <v>3.1598777011494258E-2</v>
      </c>
    </row>
    <row r="93" spans="1:28" ht="15.75">
      <c r="A93" s="15">
        <v>1983</v>
      </c>
      <c r="B93" s="26">
        <v>30374.3</v>
      </c>
      <c r="C93" s="17">
        <f t="shared" si="22"/>
        <v>1.6187317612608894E-2</v>
      </c>
      <c r="E93" s="19">
        <v>100</v>
      </c>
      <c r="F93" s="19">
        <f>46</f>
        <v>46</v>
      </c>
      <c r="G93" s="19">
        <f>54</f>
        <v>54</v>
      </c>
      <c r="H93" s="4">
        <f t="shared" si="14"/>
        <v>0</v>
      </c>
      <c r="I93" s="16">
        <f t="shared" si="15"/>
        <v>0.46</v>
      </c>
      <c r="J93" s="16">
        <f t="shared" si="16"/>
        <v>0.54</v>
      </c>
      <c r="K93" s="4"/>
      <c r="L93" s="19">
        <v>435</v>
      </c>
      <c r="M93" s="19">
        <f>269</f>
        <v>269</v>
      </c>
      <c r="N93" s="19">
        <f>166</f>
        <v>166</v>
      </c>
      <c r="O93" s="4">
        <f t="shared" si="17"/>
        <v>0</v>
      </c>
      <c r="P93" s="16">
        <f t="shared" si="18"/>
        <v>0.61839080459770113</v>
      </c>
      <c r="Q93" s="16">
        <f t="shared" si="19"/>
        <v>0.38160919540229887</v>
      </c>
      <c r="S93" s="22">
        <f t="shared" si="20"/>
        <v>0.53919540229885055</v>
      </c>
      <c r="T93" s="22">
        <f t="shared" si="24"/>
        <v>0.58091187739463612</v>
      </c>
      <c r="U93" s="21">
        <f t="shared" si="25"/>
        <v>0.60315708812260538</v>
      </c>
      <c r="V93" s="22">
        <f t="shared" si="21"/>
        <v>0.46080459770114945</v>
      </c>
      <c r="W93" s="21">
        <f t="shared" si="26"/>
        <v>0.4127816091954023</v>
      </c>
      <c r="X93" s="22">
        <f t="shared" si="23"/>
        <v>0.39135632183908048</v>
      </c>
      <c r="AB93" s="8">
        <f t="shared" si="13"/>
        <v>3.0773121839080458E-2</v>
      </c>
    </row>
    <row r="94" spans="1:28" ht="15.75">
      <c r="A94" s="15">
        <v>1984</v>
      </c>
      <c r="B94" s="26">
        <v>32288.5</v>
      </c>
      <c r="C94" s="17">
        <f t="shared" si="22"/>
        <v>1.8914730337770476E-2</v>
      </c>
      <c r="E94" s="19">
        <v>100</v>
      </c>
      <c r="F94" s="19">
        <f>46</f>
        <v>46</v>
      </c>
      <c r="G94" s="19">
        <f>54</f>
        <v>54</v>
      </c>
      <c r="H94" s="4">
        <f t="shared" si="14"/>
        <v>0</v>
      </c>
      <c r="I94" s="16">
        <f t="shared" si="15"/>
        <v>0.46</v>
      </c>
      <c r="J94" s="16">
        <f t="shared" si="16"/>
        <v>0.54</v>
      </c>
      <c r="K94" s="4"/>
      <c r="L94" s="19">
        <v>435</v>
      </c>
      <c r="M94" s="19">
        <f>269</f>
        <v>269</v>
      </c>
      <c r="N94" s="19">
        <f>166</f>
        <v>166</v>
      </c>
      <c r="O94" s="4">
        <f t="shared" si="17"/>
        <v>0</v>
      </c>
      <c r="P94" s="16">
        <f t="shared" si="18"/>
        <v>0.61839080459770113</v>
      </c>
      <c r="Q94" s="16">
        <f t="shared" si="19"/>
        <v>0.38160919540229887</v>
      </c>
      <c r="S94" s="22">
        <f t="shared" si="20"/>
        <v>0.53919540229885055</v>
      </c>
      <c r="T94" s="22">
        <f t="shared" si="24"/>
        <v>0.57890421455938701</v>
      </c>
      <c r="U94" s="21">
        <f t="shared" si="25"/>
        <v>0.59176245210727985</v>
      </c>
      <c r="V94" s="22">
        <f t="shared" si="21"/>
        <v>0.46080459770114945</v>
      </c>
      <c r="W94" s="21">
        <f t="shared" si="26"/>
        <v>0.4147892720306513</v>
      </c>
      <c r="X94" s="22">
        <f t="shared" si="23"/>
        <v>0.40234099616858232</v>
      </c>
      <c r="AB94" s="8">
        <f t="shared" si="13"/>
        <v>2.8776781609195431E-2</v>
      </c>
    </row>
    <row r="95" spans="1:28" ht="15.75">
      <c r="A95" s="15">
        <v>1985</v>
      </c>
      <c r="B95" s="26">
        <v>33337.1</v>
      </c>
      <c r="C95" s="17">
        <f t="shared" si="22"/>
        <v>2.1747063660972125E-2</v>
      </c>
      <c r="E95" s="19">
        <v>100</v>
      </c>
      <c r="F95" s="19">
        <f>47</f>
        <v>47</v>
      </c>
      <c r="G95" s="19">
        <f>53</f>
        <v>53</v>
      </c>
      <c r="H95" s="4">
        <f t="shared" si="14"/>
        <v>0</v>
      </c>
      <c r="I95" s="16">
        <f t="shared" si="15"/>
        <v>0.47</v>
      </c>
      <c r="J95" s="16">
        <f t="shared" si="16"/>
        <v>0.53</v>
      </c>
      <c r="K95" s="4"/>
      <c r="L95" s="19">
        <v>435</v>
      </c>
      <c r="M95" s="19">
        <f>253</f>
        <v>253</v>
      </c>
      <c r="N95" s="19">
        <f>182</f>
        <v>182</v>
      </c>
      <c r="O95" s="4">
        <f t="shared" si="17"/>
        <v>0</v>
      </c>
      <c r="P95" s="16">
        <f t="shared" si="18"/>
        <v>0.58160919540229883</v>
      </c>
      <c r="Q95" s="16">
        <f t="shared" si="19"/>
        <v>0.41839080459770117</v>
      </c>
      <c r="S95" s="22">
        <f t="shared" si="20"/>
        <v>0.5258045977011494</v>
      </c>
      <c r="T95" s="22">
        <f t="shared" si="24"/>
        <v>0.57600383141762468</v>
      </c>
      <c r="U95" s="21">
        <f t="shared" si="25"/>
        <v>0.58530268199233737</v>
      </c>
      <c r="V95" s="22">
        <f t="shared" si="21"/>
        <v>0.4741954022988506</v>
      </c>
      <c r="W95" s="21">
        <f t="shared" si="26"/>
        <v>0.41768965517241374</v>
      </c>
      <c r="X95" s="22">
        <f t="shared" si="23"/>
        <v>0.40839080459770111</v>
      </c>
      <c r="AB95" s="8">
        <f t="shared" si="13"/>
        <v>2.7645029885057515E-2</v>
      </c>
    </row>
    <row r="96" spans="1:28" ht="15.75">
      <c r="A96" s="15">
        <v>1986</v>
      </c>
      <c r="B96" s="26">
        <v>34179.4</v>
      </c>
      <c r="C96" s="17">
        <f t="shared" si="22"/>
        <v>2.2099678845087005E-2</v>
      </c>
      <c r="E96" s="19">
        <v>100</v>
      </c>
      <c r="F96" s="19">
        <f>47</f>
        <v>47</v>
      </c>
      <c r="G96" s="19">
        <f>53</f>
        <v>53</v>
      </c>
      <c r="H96" s="4">
        <f t="shared" si="14"/>
        <v>0</v>
      </c>
      <c r="I96" s="16">
        <f t="shared" si="15"/>
        <v>0.47</v>
      </c>
      <c r="J96" s="16">
        <f t="shared" si="16"/>
        <v>0.53</v>
      </c>
      <c r="K96" s="4"/>
      <c r="L96" s="19">
        <v>435</v>
      </c>
      <c r="M96" s="19">
        <f>253</f>
        <v>253</v>
      </c>
      <c r="N96" s="19">
        <f>182</f>
        <v>182</v>
      </c>
      <c r="O96" s="4">
        <f t="shared" si="17"/>
        <v>0</v>
      </c>
      <c r="P96" s="16">
        <f t="shared" si="18"/>
        <v>0.58160919540229883</v>
      </c>
      <c r="Q96" s="16">
        <f t="shared" si="19"/>
        <v>0.41839080459770117</v>
      </c>
      <c r="S96" s="22">
        <f t="shared" si="20"/>
        <v>0.5258045977011494</v>
      </c>
      <c r="T96" s="22">
        <f t="shared" si="24"/>
        <v>0.57351724137931048</v>
      </c>
      <c r="U96" s="21">
        <f t="shared" si="25"/>
        <v>0.58091187739463612</v>
      </c>
      <c r="V96" s="22">
        <f t="shared" si="21"/>
        <v>0.4741954022988506</v>
      </c>
      <c r="W96" s="21">
        <f t="shared" si="26"/>
        <v>0.42084291187739459</v>
      </c>
      <c r="X96" s="22">
        <f t="shared" si="23"/>
        <v>0.4127816091954023</v>
      </c>
      <c r="AB96" s="8">
        <f t="shared" ref="AB96:AB133" si="27">-0.0749+0.1752*U96</f>
        <v>2.6875760919540248E-2</v>
      </c>
    </row>
    <row r="97" spans="1:28" ht="15.75">
      <c r="A97" s="15">
        <v>1987</v>
      </c>
      <c r="B97" s="26">
        <v>35047.300000000003</v>
      </c>
      <c r="C97" s="17">
        <f t="shared" si="22"/>
        <v>2.1044303093304361E-2</v>
      </c>
      <c r="E97" s="19">
        <v>100</v>
      </c>
      <c r="F97" s="19">
        <f>55</f>
        <v>55</v>
      </c>
      <c r="G97" s="19">
        <f>45</f>
        <v>45</v>
      </c>
      <c r="H97" s="4">
        <f t="shared" si="14"/>
        <v>0</v>
      </c>
      <c r="I97" s="16">
        <f t="shared" si="15"/>
        <v>0.55000000000000004</v>
      </c>
      <c r="J97" s="16">
        <f t="shared" si="16"/>
        <v>0.45</v>
      </c>
      <c r="K97" s="4"/>
      <c r="L97" s="19">
        <v>435</v>
      </c>
      <c r="M97" s="19">
        <f>258</f>
        <v>258</v>
      </c>
      <c r="N97" s="19">
        <f>177</f>
        <v>177</v>
      </c>
      <c r="O97" s="4">
        <f t="shared" si="17"/>
        <v>0</v>
      </c>
      <c r="P97" s="16">
        <f t="shared" si="18"/>
        <v>0.59310344827586203</v>
      </c>
      <c r="Q97" s="16">
        <f t="shared" si="19"/>
        <v>0.40689655172413791</v>
      </c>
      <c r="S97" s="22">
        <f t="shared" si="20"/>
        <v>0.57155172413793109</v>
      </c>
      <c r="T97" s="22">
        <f t="shared" si="24"/>
        <v>0.57408045977011513</v>
      </c>
      <c r="U97" s="21">
        <f t="shared" si="25"/>
        <v>0.57890421455938701</v>
      </c>
      <c r="V97" s="22">
        <f t="shared" si="21"/>
        <v>0.42844827586206896</v>
      </c>
      <c r="W97" s="21">
        <f t="shared" si="26"/>
        <v>0.42094636015325665</v>
      </c>
      <c r="X97" s="22">
        <f t="shared" si="23"/>
        <v>0.4147892720306513</v>
      </c>
      <c r="AB97" s="8">
        <f t="shared" si="27"/>
        <v>2.6524018390804607E-2</v>
      </c>
    </row>
    <row r="98" spans="1:28" ht="15.75">
      <c r="A98" s="15">
        <v>1988</v>
      </c>
      <c r="B98" s="26">
        <v>36180.800000000003</v>
      </c>
      <c r="C98" s="17">
        <f t="shared" si="22"/>
        <v>2.0123476104566031E-2</v>
      </c>
      <c r="E98" s="19">
        <v>100</v>
      </c>
      <c r="F98" s="19">
        <f>55</f>
        <v>55</v>
      </c>
      <c r="G98" s="19">
        <f>45</f>
        <v>45</v>
      </c>
      <c r="H98" s="4">
        <f t="shared" si="14"/>
        <v>0</v>
      </c>
      <c r="I98" s="16">
        <f t="shared" si="15"/>
        <v>0.55000000000000004</v>
      </c>
      <c r="J98" s="16">
        <f t="shared" si="16"/>
        <v>0.45</v>
      </c>
      <c r="K98" s="4"/>
      <c r="L98" s="19">
        <v>435</v>
      </c>
      <c r="M98" s="19">
        <f>258</f>
        <v>258</v>
      </c>
      <c r="N98" s="19">
        <f>177</f>
        <v>177</v>
      </c>
      <c r="O98" s="4">
        <f t="shared" si="17"/>
        <v>0</v>
      </c>
      <c r="P98" s="16">
        <f t="shared" si="18"/>
        <v>0.59310344827586203</v>
      </c>
      <c r="Q98" s="16">
        <f t="shared" si="19"/>
        <v>0.40689655172413791</v>
      </c>
      <c r="S98" s="22">
        <f t="shared" si="20"/>
        <v>0.57155172413793109</v>
      </c>
      <c r="T98" s="22">
        <f t="shared" si="24"/>
        <v>0.57497318007662845</v>
      </c>
      <c r="U98" s="21">
        <f t="shared" si="25"/>
        <v>0.57600383141762468</v>
      </c>
      <c r="V98" s="22">
        <f t="shared" si="21"/>
        <v>0.42844827586206896</v>
      </c>
      <c r="W98" s="21">
        <f t="shared" si="26"/>
        <v>0.42079693486590036</v>
      </c>
      <c r="X98" s="22">
        <f t="shared" si="23"/>
        <v>0.41768965517241374</v>
      </c>
      <c r="AB98" s="8">
        <f t="shared" si="27"/>
        <v>2.6015871264367843E-2</v>
      </c>
    </row>
    <row r="99" spans="1:28" ht="15.75">
      <c r="A99" s="15">
        <v>1989</v>
      </c>
      <c r="B99" s="26">
        <v>37156.800000000003</v>
      </c>
      <c r="C99" s="17">
        <f t="shared" si="22"/>
        <v>2.2931200006474493E-2</v>
      </c>
      <c r="E99" s="19">
        <v>100</v>
      </c>
      <c r="F99" s="19">
        <f>55</f>
        <v>55</v>
      </c>
      <c r="G99" s="19">
        <f>45</f>
        <v>45</v>
      </c>
      <c r="H99" s="4">
        <f t="shared" ref="H99:H130" si="28">+E99-F99-G99</f>
        <v>0</v>
      </c>
      <c r="I99" s="16">
        <f t="shared" ref="I99:I130" si="29">+F99/E99</f>
        <v>0.55000000000000004</v>
      </c>
      <c r="J99" s="16">
        <f t="shared" ref="J99:J130" si="30">+G99/E99</f>
        <v>0.45</v>
      </c>
      <c r="K99" s="4"/>
      <c r="L99" s="19">
        <v>435</v>
      </c>
      <c r="M99" s="19">
        <f>260</f>
        <v>260</v>
      </c>
      <c r="N99" s="19">
        <f>175</f>
        <v>175</v>
      </c>
      <c r="O99" s="4">
        <f t="shared" ref="O99:O130" si="31">+L99-M99-N99</f>
        <v>0</v>
      </c>
      <c r="P99" s="16">
        <f t="shared" ref="P99:P130" si="32">+M99/L99</f>
        <v>0.5977011494252874</v>
      </c>
      <c r="Q99" s="16">
        <f t="shared" ref="Q99:Q130" si="33">+N99/L99</f>
        <v>0.40229885057471265</v>
      </c>
      <c r="S99" s="22">
        <f t="shared" ref="S99:S130" si="34">+AVERAGE(I99,P99)</f>
        <v>0.57385057471264367</v>
      </c>
      <c r="T99" s="22">
        <f t="shared" si="24"/>
        <v>0.57601915708812268</v>
      </c>
      <c r="U99" s="21">
        <f t="shared" si="25"/>
        <v>0.57351724137931048</v>
      </c>
      <c r="V99" s="22">
        <f t="shared" ref="V99:V130" si="35">+AVERAGE(J99,Q99)</f>
        <v>0.42614942528735633</v>
      </c>
      <c r="W99" s="21">
        <f t="shared" si="26"/>
        <v>0.42049425287356307</v>
      </c>
      <c r="X99" s="22">
        <f t="shared" si="23"/>
        <v>0.42084291187739459</v>
      </c>
      <c r="AB99" s="8">
        <f t="shared" si="27"/>
        <v>2.5580220689655195E-2</v>
      </c>
    </row>
    <row r="100" spans="1:28" ht="15.75">
      <c r="A100" s="15">
        <v>1990</v>
      </c>
      <c r="B100" s="26">
        <v>37434.9</v>
      </c>
      <c r="C100" s="17">
        <f t="shared" si="22"/>
        <v>2.424286394461838E-2</v>
      </c>
      <c r="E100" s="19">
        <v>100</v>
      </c>
      <c r="F100" s="19">
        <f>55</f>
        <v>55</v>
      </c>
      <c r="G100" s="19">
        <f>45</f>
        <v>45</v>
      </c>
      <c r="H100" s="4">
        <f t="shared" si="28"/>
        <v>0</v>
      </c>
      <c r="I100" s="16">
        <f t="shared" si="29"/>
        <v>0.55000000000000004</v>
      </c>
      <c r="J100" s="16">
        <f t="shared" si="30"/>
        <v>0.45</v>
      </c>
      <c r="K100" s="4"/>
      <c r="L100" s="19">
        <v>435</v>
      </c>
      <c r="M100" s="19">
        <f>260</f>
        <v>260</v>
      </c>
      <c r="N100" s="19">
        <f>175</f>
        <v>175</v>
      </c>
      <c r="O100" s="4">
        <f t="shared" si="31"/>
        <v>0</v>
      </c>
      <c r="P100" s="16">
        <f t="shared" si="32"/>
        <v>0.5977011494252874</v>
      </c>
      <c r="Q100" s="16">
        <f t="shared" si="33"/>
        <v>0.40229885057471265</v>
      </c>
      <c r="S100" s="22">
        <f t="shared" si="34"/>
        <v>0.57385057471264367</v>
      </c>
      <c r="T100" s="22">
        <f t="shared" si="24"/>
        <v>0.57164367816091965</v>
      </c>
      <c r="U100" s="21">
        <f t="shared" si="25"/>
        <v>0.57408045977011513</v>
      </c>
      <c r="V100" s="22">
        <f t="shared" si="35"/>
        <v>0.42614942528735633</v>
      </c>
      <c r="W100" s="21">
        <f t="shared" si="26"/>
        <v>0.42553639846743285</v>
      </c>
      <c r="X100" s="22">
        <f t="shared" si="23"/>
        <v>0.42094636015325665</v>
      </c>
      <c r="AB100" s="8">
        <f t="shared" si="27"/>
        <v>2.5678896551724173E-2</v>
      </c>
    </row>
    <row r="101" spans="1:28" ht="15.75">
      <c r="A101" s="15">
        <v>1991</v>
      </c>
      <c r="B101" s="26">
        <v>36900.6</v>
      </c>
      <c r="C101" s="17">
        <f t="shared" si="22"/>
        <v>2.0346896595933795E-2</v>
      </c>
      <c r="E101" s="19">
        <v>100</v>
      </c>
      <c r="F101" s="19">
        <f>56</f>
        <v>56</v>
      </c>
      <c r="G101" s="19">
        <f>44</f>
        <v>44</v>
      </c>
      <c r="H101" s="4">
        <f t="shared" si="28"/>
        <v>0</v>
      </c>
      <c r="I101" s="16">
        <f t="shared" si="29"/>
        <v>0.56000000000000005</v>
      </c>
      <c r="J101" s="16">
        <f t="shared" si="30"/>
        <v>0.44</v>
      </c>
      <c r="K101" s="4"/>
      <c r="L101" s="19">
        <v>435</v>
      </c>
      <c r="M101" s="19">
        <f>267</f>
        <v>267</v>
      </c>
      <c r="N101" s="19">
        <f>167</f>
        <v>167</v>
      </c>
      <c r="O101" s="4">
        <f t="shared" si="31"/>
        <v>1</v>
      </c>
      <c r="P101" s="16">
        <f t="shared" si="32"/>
        <v>0.61379310344827587</v>
      </c>
      <c r="Q101" s="16">
        <f t="shared" si="33"/>
        <v>0.3839080459770115</v>
      </c>
      <c r="S101" s="22">
        <f t="shared" si="34"/>
        <v>0.58689655172413802</v>
      </c>
      <c r="T101" s="22">
        <f t="shared" si="24"/>
        <v>0.56813793103448285</v>
      </c>
      <c r="U101" s="21">
        <f t="shared" si="25"/>
        <v>0.57497318007662845</v>
      </c>
      <c r="V101" s="22">
        <f t="shared" si="35"/>
        <v>0.41195402298850575</v>
      </c>
      <c r="W101" s="21">
        <f t="shared" si="26"/>
        <v>0.42963218390804597</v>
      </c>
      <c r="X101" s="22">
        <f t="shared" si="23"/>
        <v>0.42079693486590036</v>
      </c>
      <c r="AB101" s="8">
        <f t="shared" si="27"/>
        <v>2.583530114942531E-2</v>
      </c>
    </row>
    <row r="102" spans="1:28" ht="15.75">
      <c r="A102" s="15">
        <v>1992</v>
      </c>
      <c r="B102" s="26">
        <v>37695.9</v>
      </c>
      <c r="C102" s="17">
        <f t="shared" si="22"/>
        <v>1.940627904561408E-2</v>
      </c>
      <c r="E102" s="19">
        <v>100</v>
      </c>
      <c r="F102" s="19">
        <f>56</f>
        <v>56</v>
      </c>
      <c r="G102" s="19">
        <f>44</f>
        <v>44</v>
      </c>
      <c r="H102" s="4">
        <f t="shared" si="28"/>
        <v>0</v>
      </c>
      <c r="I102" s="16">
        <f t="shared" si="29"/>
        <v>0.56000000000000005</v>
      </c>
      <c r="J102" s="16">
        <f t="shared" si="30"/>
        <v>0.44</v>
      </c>
      <c r="K102" s="4"/>
      <c r="L102" s="19">
        <v>435</v>
      </c>
      <c r="M102" s="19">
        <f>267</f>
        <v>267</v>
      </c>
      <c r="N102" s="19">
        <f>167</f>
        <v>167</v>
      </c>
      <c r="O102" s="4">
        <f t="shared" si="31"/>
        <v>1</v>
      </c>
      <c r="P102" s="16">
        <f t="shared" si="32"/>
        <v>0.61379310344827587</v>
      </c>
      <c r="Q102" s="16">
        <f t="shared" si="33"/>
        <v>0.3839080459770115</v>
      </c>
      <c r="S102" s="22">
        <f t="shared" si="34"/>
        <v>0.58689655172413802</v>
      </c>
      <c r="T102" s="22">
        <f t="shared" si="24"/>
        <v>0.56455555555555559</v>
      </c>
      <c r="U102" s="21">
        <f t="shared" si="25"/>
        <v>0.57601915708812268</v>
      </c>
      <c r="V102" s="22">
        <f t="shared" si="35"/>
        <v>0.41195402298850575</v>
      </c>
      <c r="W102" s="21">
        <f t="shared" si="26"/>
        <v>0.43347126436781613</v>
      </c>
      <c r="X102" s="22">
        <f t="shared" si="23"/>
        <v>0.42049425287356307</v>
      </c>
      <c r="AB102" s="8">
        <f t="shared" si="27"/>
        <v>2.6018556321839095E-2</v>
      </c>
    </row>
    <row r="103" spans="1:28" ht="15.75">
      <c r="A103" s="15">
        <v>1993</v>
      </c>
      <c r="B103" s="26">
        <v>38233.5</v>
      </c>
      <c r="C103" s="17">
        <f t="shared" si="22"/>
        <v>1.7427620809027492E-2</v>
      </c>
      <c r="E103" s="19">
        <v>100</v>
      </c>
      <c r="F103" s="19">
        <f>57</f>
        <v>57</v>
      </c>
      <c r="G103" s="19">
        <f>43</f>
        <v>43</v>
      </c>
      <c r="H103" s="4">
        <f t="shared" si="28"/>
        <v>0</v>
      </c>
      <c r="I103" s="16">
        <f t="shared" si="29"/>
        <v>0.56999999999999995</v>
      </c>
      <c r="J103" s="16">
        <f t="shared" si="30"/>
        <v>0.43</v>
      </c>
      <c r="K103" s="4"/>
      <c r="L103" s="19">
        <v>435</v>
      </c>
      <c r="M103" s="19">
        <f>258</f>
        <v>258</v>
      </c>
      <c r="N103" s="19">
        <f>176</f>
        <v>176</v>
      </c>
      <c r="O103" s="4">
        <f t="shared" si="31"/>
        <v>1</v>
      </c>
      <c r="P103" s="16">
        <f t="shared" si="32"/>
        <v>0.59310344827586203</v>
      </c>
      <c r="Q103" s="16">
        <f t="shared" si="33"/>
        <v>0.40459770114942528</v>
      </c>
      <c r="S103" s="22">
        <f t="shared" si="34"/>
        <v>0.58155172413793099</v>
      </c>
      <c r="T103" s="22">
        <f t="shared" si="24"/>
        <v>0.56061685823754792</v>
      </c>
      <c r="U103" s="21">
        <f t="shared" si="25"/>
        <v>0.57164367816091965</v>
      </c>
      <c r="V103" s="22">
        <f t="shared" si="35"/>
        <v>0.41729885057471261</v>
      </c>
      <c r="W103" s="21">
        <f t="shared" si="26"/>
        <v>0.43766666666666665</v>
      </c>
      <c r="X103" s="22">
        <f t="shared" si="23"/>
        <v>0.42553639846743285</v>
      </c>
      <c r="AB103" s="8">
        <f t="shared" si="27"/>
        <v>2.5251972413793122E-2</v>
      </c>
    </row>
    <row r="104" spans="1:28" ht="15.75">
      <c r="A104" s="15">
        <v>1994</v>
      </c>
      <c r="B104" s="26">
        <v>39294.800000000003</v>
      </c>
      <c r="C104" s="17">
        <f t="shared" si="22"/>
        <v>1.792096347044568E-2</v>
      </c>
      <c r="E104" s="19">
        <v>100</v>
      </c>
      <c r="F104" s="19">
        <f>57</f>
        <v>57</v>
      </c>
      <c r="G104" s="19">
        <f>43</f>
        <v>43</v>
      </c>
      <c r="H104" s="4">
        <f t="shared" si="28"/>
        <v>0</v>
      </c>
      <c r="I104" s="16">
        <f t="shared" si="29"/>
        <v>0.56999999999999995</v>
      </c>
      <c r="J104" s="16">
        <f t="shared" si="30"/>
        <v>0.43</v>
      </c>
      <c r="K104" s="4"/>
      <c r="L104" s="19">
        <v>435</v>
      </c>
      <c r="M104" s="19">
        <f>258</f>
        <v>258</v>
      </c>
      <c r="N104" s="19">
        <f>176</f>
        <v>176</v>
      </c>
      <c r="O104" s="4">
        <f t="shared" si="31"/>
        <v>1</v>
      </c>
      <c r="P104" s="16">
        <f t="shared" si="32"/>
        <v>0.59310344827586203</v>
      </c>
      <c r="Q104" s="16">
        <f t="shared" si="33"/>
        <v>0.40459770114942528</v>
      </c>
      <c r="S104" s="22">
        <f t="shared" si="34"/>
        <v>0.58155172413793099</v>
      </c>
      <c r="T104" s="22">
        <f t="shared" si="24"/>
        <v>0.55882758620689665</v>
      </c>
      <c r="U104" s="21">
        <f t="shared" si="25"/>
        <v>0.56813793103448285</v>
      </c>
      <c r="V104" s="22">
        <f t="shared" si="35"/>
        <v>0.41729885057471261</v>
      </c>
      <c r="W104" s="21">
        <f t="shared" si="26"/>
        <v>0.43971264367816093</v>
      </c>
      <c r="X104" s="22">
        <f t="shared" si="23"/>
        <v>0.42963218390804597</v>
      </c>
      <c r="AB104" s="8">
        <f t="shared" si="27"/>
        <v>2.4637765517241395E-2</v>
      </c>
    </row>
    <row r="105" spans="1:28" ht="15.75">
      <c r="A105" s="15">
        <v>1995</v>
      </c>
      <c r="B105" s="26">
        <v>39875.4</v>
      </c>
      <c r="C105" s="17">
        <f t="shared" si="22"/>
        <v>1.9877808945152172E-2</v>
      </c>
      <c r="E105" s="19">
        <v>100</v>
      </c>
      <c r="F105" s="19">
        <f>48</f>
        <v>48</v>
      </c>
      <c r="G105" s="19">
        <f>52</f>
        <v>52</v>
      </c>
      <c r="H105" s="4">
        <f t="shared" si="28"/>
        <v>0</v>
      </c>
      <c r="I105" s="16">
        <f t="shared" si="29"/>
        <v>0.48</v>
      </c>
      <c r="J105" s="16">
        <f t="shared" si="30"/>
        <v>0.52</v>
      </c>
      <c r="K105" s="4"/>
      <c r="L105" s="19">
        <v>435</v>
      </c>
      <c r="M105" s="19">
        <f>204</f>
        <v>204</v>
      </c>
      <c r="N105" s="19">
        <f>230</f>
        <v>230</v>
      </c>
      <c r="O105" s="4">
        <f t="shared" si="31"/>
        <v>1</v>
      </c>
      <c r="P105" s="16">
        <f t="shared" si="32"/>
        <v>0.4689655172413793</v>
      </c>
      <c r="Q105" s="16">
        <f t="shared" si="33"/>
        <v>0.52873563218390807</v>
      </c>
      <c r="S105" s="22">
        <f t="shared" si="34"/>
        <v>0.47448275862068967</v>
      </c>
      <c r="T105" s="22">
        <f t="shared" si="24"/>
        <v>0.54990038314176248</v>
      </c>
      <c r="U105" s="21">
        <f t="shared" si="25"/>
        <v>0.56455555555555559</v>
      </c>
      <c r="V105" s="22">
        <f t="shared" si="35"/>
        <v>0.52436781609195404</v>
      </c>
      <c r="W105" s="21">
        <f t="shared" si="26"/>
        <v>0.44889655172413795</v>
      </c>
      <c r="X105" s="22">
        <f t="shared" si="23"/>
        <v>0.43347126436781613</v>
      </c>
      <c r="AB105" s="8">
        <f t="shared" si="27"/>
        <v>2.4010133333333336E-2</v>
      </c>
    </row>
    <row r="106" spans="1:28" ht="15.75">
      <c r="A106" s="15">
        <v>1996</v>
      </c>
      <c r="B106" s="26">
        <v>40900.400000000001</v>
      </c>
      <c r="C106" s="17">
        <f t="shared" si="22"/>
        <v>2.0578124927980224E-2</v>
      </c>
      <c r="E106" s="19">
        <v>100</v>
      </c>
      <c r="F106" s="19">
        <f>48</f>
        <v>48</v>
      </c>
      <c r="G106" s="19">
        <f>52</f>
        <v>52</v>
      </c>
      <c r="H106" s="4">
        <f t="shared" si="28"/>
        <v>0</v>
      </c>
      <c r="I106" s="16">
        <f t="shared" si="29"/>
        <v>0.48</v>
      </c>
      <c r="J106" s="16">
        <f t="shared" si="30"/>
        <v>0.52</v>
      </c>
      <c r="K106" s="4"/>
      <c r="L106" s="19">
        <v>435</v>
      </c>
      <c r="M106" s="19">
        <f>204</f>
        <v>204</v>
      </c>
      <c r="N106" s="19">
        <f>230</f>
        <v>230</v>
      </c>
      <c r="O106" s="4">
        <f t="shared" si="31"/>
        <v>1</v>
      </c>
      <c r="P106" s="16">
        <f t="shared" si="32"/>
        <v>0.4689655172413793</v>
      </c>
      <c r="Q106" s="16">
        <f t="shared" si="33"/>
        <v>0.52873563218390807</v>
      </c>
      <c r="S106" s="22">
        <f t="shared" si="34"/>
        <v>0.47448275862068967</v>
      </c>
      <c r="T106" s="22">
        <f t="shared" si="24"/>
        <v>0.54765517241379313</v>
      </c>
      <c r="U106" s="21">
        <f t="shared" si="25"/>
        <v>0.56061685823754792</v>
      </c>
      <c r="V106" s="22">
        <f t="shared" si="35"/>
        <v>0.52436781609195404</v>
      </c>
      <c r="W106" s="21">
        <f t="shared" si="26"/>
        <v>0.45147509578544059</v>
      </c>
      <c r="X106" s="22">
        <f t="shared" si="23"/>
        <v>0.43766666666666665</v>
      </c>
      <c r="AB106" s="8">
        <f t="shared" si="27"/>
        <v>2.3320073563218399E-2</v>
      </c>
    </row>
    <row r="107" spans="1:28" ht="15.75">
      <c r="A107" s="15">
        <v>1997</v>
      </c>
      <c r="B107" s="26">
        <v>42211.3</v>
      </c>
      <c r="C107" s="17">
        <f t="shared" si="22"/>
        <v>2.4620483848519677E-2</v>
      </c>
      <c r="E107" s="19">
        <v>100</v>
      </c>
      <c r="F107" s="19">
        <f>45</f>
        <v>45</v>
      </c>
      <c r="G107" s="19">
        <f>52</f>
        <v>52</v>
      </c>
      <c r="H107" s="4">
        <f t="shared" si="28"/>
        <v>3</v>
      </c>
      <c r="I107" s="16">
        <f t="shared" si="29"/>
        <v>0.45</v>
      </c>
      <c r="J107" s="16">
        <f t="shared" si="30"/>
        <v>0.52</v>
      </c>
      <c r="K107" s="4"/>
      <c r="L107" s="19">
        <v>435</v>
      </c>
      <c r="M107" s="19">
        <f>207</f>
        <v>207</v>
      </c>
      <c r="N107" s="19">
        <f>226</f>
        <v>226</v>
      </c>
      <c r="O107" s="4">
        <f t="shared" si="31"/>
        <v>2</v>
      </c>
      <c r="P107" s="16">
        <f t="shared" si="32"/>
        <v>0.47586206896551725</v>
      </c>
      <c r="Q107" s="16">
        <f t="shared" si="33"/>
        <v>0.51954022988505744</v>
      </c>
      <c r="S107" s="22">
        <f t="shared" si="34"/>
        <v>0.46293103448275863</v>
      </c>
      <c r="T107" s="22">
        <f t="shared" si="24"/>
        <v>0.54463984674329502</v>
      </c>
      <c r="U107" s="21">
        <f t="shared" si="25"/>
        <v>0.55882758620689665</v>
      </c>
      <c r="V107" s="22">
        <f t="shared" si="35"/>
        <v>0.51977011494252867</v>
      </c>
      <c r="W107" s="21">
        <f t="shared" si="26"/>
        <v>0.45374712643678161</v>
      </c>
      <c r="X107" s="22">
        <f t="shared" si="23"/>
        <v>0.43971264367816093</v>
      </c>
      <c r="AB107" s="8">
        <f t="shared" si="27"/>
        <v>2.3006593103448297E-2</v>
      </c>
    </row>
    <row r="108" spans="1:28" ht="15.75">
      <c r="A108" s="15">
        <v>1998</v>
      </c>
      <c r="B108" s="26">
        <v>43592.7</v>
      </c>
      <c r="C108" s="17">
        <f t="shared" ref="C108:C130" si="36">+RATE(15,,-B93,B108)</f>
        <v>2.4378605210668071E-2</v>
      </c>
      <c r="E108" s="19">
        <v>100</v>
      </c>
      <c r="F108" s="19">
        <f>45</f>
        <v>45</v>
      </c>
      <c r="G108" s="19">
        <f>52</f>
        <v>52</v>
      </c>
      <c r="H108" s="4">
        <f t="shared" si="28"/>
        <v>3</v>
      </c>
      <c r="I108" s="16">
        <f t="shared" si="29"/>
        <v>0.45</v>
      </c>
      <c r="J108" s="16">
        <f t="shared" si="30"/>
        <v>0.52</v>
      </c>
      <c r="K108" s="4"/>
      <c r="L108" s="19">
        <v>435</v>
      </c>
      <c r="M108" s="19">
        <f>207</f>
        <v>207</v>
      </c>
      <c r="N108" s="19">
        <f>226</f>
        <v>226</v>
      </c>
      <c r="O108" s="4">
        <f t="shared" si="31"/>
        <v>2</v>
      </c>
      <c r="P108" s="16">
        <f t="shared" si="32"/>
        <v>0.47586206896551725</v>
      </c>
      <c r="Q108" s="16">
        <f t="shared" si="33"/>
        <v>0.51954022988505744</v>
      </c>
      <c r="S108" s="22">
        <f t="shared" si="34"/>
        <v>0.46293103448275863</v>
      </c>
      <c r="T108" s="22">
        <f t="shared" si="24"/>
        <v>0.53955555555555568</v>
      </c>
      <c r="U108" s="21">
        <f t="shared" si="25"/>
        <v>0.54990038314176248</v>
      </c>
      <c r="V108" s="22">
        <f t="shared" si="35"/>
        <v>0.51977011494252867</v>
      </c>
      <c r="W108" s="21">
        <f t="shared" si="26"/>
        <v>0.45767816091954022</v>
      </c>
      <c r="X108" s="22">
        <f t="shared" si="23"/>
        <v>0.44889655172413795</v>
      </c>
      <c r="AB108" s="8">
        <f t="shared" si="27"/>
        <v>2.1442547126436784E-2</v>
      </c>
    </row>
    <row r="109" spans="1:28" ht="15.75">
      <c r="A109" s="15">
        <v>1999</v>
      </c>
      <c r="B109" s="26">
        <v>45145.9</v>
      </c>
      <c r="C109" s="17">
        <f t="shared" si="36"/>
        <v>2.2597428688272463E-2</v>
      </c>
      <c r="E109" s="19">
        <v>100</v>
      </c>
      <c r="F109" s="19">
        <f>45</f>
        <v>45</v>
      </c>
      <c r="G109" s="19">
        <f>52</f>
        <v>52</v>
      </c>
      <c r="H109" s="4">
        <f t="shared" si="28"/>
        <v>3</v>
      </c>
      <c r="I109" s="16">
        <f t="shared" si="29"/>
        <v>0.45</v>
      </c>
      <c r="J109" s="16">
        <f t="shared" si="30"/>
        <v>0.52</v>
      </c>
      <c r="K109" s="4"/>
      <c r="L109" s="19">
        <v>435</v>
      </c>
      <c r="M109" s="19">
        <f>211</f>
        <v>211</v>
      </c>
      <c r="N109" s="19">
        <f>223</f>
        <v>223</v>
      </c>
      <c r="O109" s="4">
        <f t="shared" si="31"/>
        <v>1</v>
      </c>
      <c r="P109" s="16">
        <f t="shared" si="32"/>
        <v>0.48505747126436782</v>
      </c>
      <c r="Q109" s="16">
        <f t="shared" si="33"/>
        <v>0.51264367816091949</v>
      </c>
      <c r="S109" s="22">
        <f t="shared" si="34"/>
        <v>0.46752873563218389</v>
      </c>
      <c r="T109" s="22">
        <f t="shared" si="24"/>
        <v>0.53477777777777791</v>
      </c>
      <c r="U109" s="21">
        <f t="shared" si="25"/>
        <v>0.54765517241379313</v>
      </c>
      <c r="V109" s="22">
        <f t="shared" si="35"/>
        <v>0.51632183908045981</v>
      </c>
      <c r="W109" s="21">
        <f t="shared" si="26"/>
        <v>0.46137931034482754</v>
      </c>
      <c r="X109" s="22">
        <f t="shared" si="23"/>
        <v>0.45147509578544059</v>
      </c>
      <c r="AB109" s="8">
        <f t="shared" si="27"/>
        <v>2.1049186206896553E-2</v>
      </c>
    </row>
    <row r="110" spans="1:28" ht="15.75">
      <c r="A110" s="15">
        <v>2000</v>
      </c>
      <c r="B110" s="26">
        <v>46498.2</v>
      </c>
      <c r="C110" s="17">
        <f t="shared" si="36"/>
        <v>2.2430716193834511E-2</v>
      </c>
      <c r="E110" s="19">
        <v>100</v>
      </c>
      <c r="F110" s="19">
        <f>45</f>
        <v>45</v>
      </c>
      <c r="G110" s="19">
        <f>52</f>
        <v>52</v>
      </c>
      <c r="H110" s="4">
        <f t="shared" si="28"/>
        <v>3</v>
      </c>
      <c r="I110" s="16">
        <f t="shared" si="29"/>
        <v>0.45</v>
      </c>
      <c r="J110" s="16">
        <f t="shared" si="30"/>
        <v>0.52</v>
      </c>
      <c r="K110" s="4"/>
      <c r="L110" s="19">
        <v>435</v>
      </c>
      <c r="M110" s="19">
        <f>211</f>
        <v>211</v>
      </c>
      <c r="N110" s="19">
        <f>223</f>
        <v>223</v>
      </c>
      <c r="O110" s="4">
        <f t="shared" si="31"/>
        <v>1</v>
      </c>
      <c r="P110" s="16">
        <f t="shared" si="32"/>
        <v>0.48505747126436782</v>
      </c>
      <c r="Q110" s="16">
        <f t="shared" si="33"/>
        <v>0.51264367816091949</v>
      </c>
      <c r="S110" s="22">
        <f t="shared" si="34"/>
        <v>0.46752873563218389</v>
      </c>
      <c r="T110" s="22">
        <f t="shared" si="24"/>
        <v>0.53089272030651347</v>
      </c>
      <c r="U110" s="21">
        <f t="shared" si="25"/>
        <v>0.54463984674329502</v>
      </c>
      <c r="V110" s="22">
        <f t="shared" si="35"/>
        <v>0.51632183908045981</v>
      </c>
      <c r="W110" s="21">
        <f t="shared" si="26"/>
        <v>0.46418773946360153</v>
      </c>
      <c r="X110" s="22">
        <f t="shared" si="23"/>
        <v>0.45374712643678161</v>
      </c>
      <c r="AB110" s="8">
        <f t="shared" si="27"/>
        <v>2.0520901149425286E-2</v>
      </c>
    </row>
    <row r="111" spans="1:28" ht="15.75">
      <c r="A111" s="15">
        <v>2001</v>
      </c>
      <c r="B111" s="26">
        <v>46497</v>
      </c>
      <c r="C111" s="17">
        <f t="shared" si="36"/>
        <v>2.0729578583896378E-2</v>
      </c>
      <c r="E111" s="19">
        <v>100</v>
      </c>
      <c r="F111" s="19">
        <v>50</v>
      </c>
      <c r="G111" s="19">
        <v>50</v>
      </c>
      <c r="H111" s="4">
        <f t="shared" si="28"/>
        <v>0</v>
      </c>
      <c r="I111" s="16">
        <f t="shared" si="29"/>
        <v>0.5</v>
      </c>
      <c r="J111" s="16">
        <f t="shared" si="30"/>
        <v>0.5</v>
      </c>
      <c r="K111" s="4"/>
      <c r="L111" s="19">
        <v>435</v>
      </c>
      <c r="M111" s="19">
        <v>212</v>
      </c>
      <c r="N111" s="19">
        <v>221</v>
      </c>
      <c r="O111" s="4">
        <f t="shared" si="31"/>
        <v>2</v>
      </c>
      <c r="P111" s="16">
        <f t="shared" si="32"/>
        <v>0.48735632183908045</v>
      </c>
      <c r="Q111" s="16">
        <f t="shared" si="33"/>
        <v>0.50804597701149423</v>
      </c>
      <c r="S111" s="22">
        <f t="shared" si="34"/>
        <v>0.4936781609195402</v>
      </c>
      <c r="T111" s="22">
        <f t="shared" si="24"/>
        <v>0.52875095785440618</v>
      </c>
      <c r="U111" s="21">
        <f t="shared" si="25"/>
        <v>0.53955555555555568</v>
      </c>
      <c r="V111" s="22">
        <f t="shared" si="35"/>
        <v>0.50402298850574712</v>
      </c>
      <c r="W111" s="21">
        <f t="shared" si="26"/>
        <v>0.46617624521072798</v>
      </c>
      <c r="X111" s="22">
        <f t="shared" ref="X111:X133" si="37">+W108</f>
        <v>0.45767816091954022</v>
      </c>
      <c r="AB111" s="8">
        <f t="shared" si="27"/>
        <v>1.9630133333333355E-2</v>
      </c>
    </row>
    <row r="112" spans="1:28" ht="15.75">
      <c r="A112" s="15">
        <v>2002</v>
      </c>
      <c r="B112" s="26">
        <v>46858.400000000001</v>
      </c>
      <c r="C112" s="17">
        <f t="shared" si="36"/>
        <v>1.9550775426300741E-2</v>
      </c>
      <c r="E112" s="19">
        <v>100</v>
      </c>
      <c r="F112" s="19">
        <v>50</v>
      </c>
      <c r="G112" s="19">
        <v>50</v>
      </c>
      <c r="H112" s="4">
        <f t="shared" si="28"/>
        <v>0</v>
      </c>
      <c r="I112" s="16">
        <f t="shared" si="29"/>
        <v>0.5</v>
      </c>
      <c r="J112" s="16">
        <f t="shared" si="30"/>
        <v>0.5</v>
      </c>
      <c r="K112" s="4"/>
      <c r="L112" s="19">
        <v>435</v>
      </c>
      <c r="M112" s="19">
        <v>212</v>
      </c>
      <c r="N112" s="19">
        <v>221</v>
      </c>
      <c r="O112" s="4">
        <f t="shared" si="31"/>
        <v>2</v>
      </c>
      <c r="P112" s="16">
        <f t="shared" si="32"/>
        <v>0.48735632183908045</v>
      </c>
      <c r="Q112" s="16">
        <f t="shared" si="33"/>
        <v>0.50804597701149423</v>
      </c>
      <c r="S112" s="22">
        <f t="shared" si="34"/>
        <v>0.4936781609195402</v>
      </c>
      <c r="T112" s="22">
        <f t="shared" si="24"/>
        <v>0.52355938697318016</v>
      </c>
      <c r="U112" s="21">
        <f t="shared" si="25"/>
        <v>0.53477777777777791</v>
      </c>
      <c r="V112" s="22">
        <f t="shared" si="35"/>
        <v>0.50402298850574712</v>
      </c>
      <c r="W112" s="21">
        <f t="shared" si="26"/>
        <v>0.47121455938697321</v>
      </c>
      <c r="X112" s="22">
        <f t="shared" si="37"/>
        <v>0.46137931034482754</v>
      </c>
      <c r="AB112" s="8">
        <f t="shared" si="27"/>
        <v>1.8793066666666691E-2</v>
      </c>
    </row>
    <row r="113" spans="1:28" ht="15.75">
      <c r="A113" s="15">
        <v>2003</v>
      </c>
      <c r="B113" s="26">
        <v>47755.9</v>
      </c>
      <c r="C113" s="17">
        <f t="shared" si="36"/>
        <v>1.8677212540869934E-2</v>
      </c>
      <c r="E113" s="19">
        <v>100</v>
      </c>
      <c r="F113" s="19">
        <v>48</v>
      </c>
      <c r="G113" s="19">
        <v>51</v>
      </c>
      <c r="H113" s="4">
        <f t="shared" si="28"/>
        <v>1</v>
      </c>
      <c r="I113" s="16">
        <f t="shared" si="29"/>
        <v>0.48</v>
      </c>
      <c r="J113" s="16">
        <f t="shared" si="30"/>
        <v>0.51</v>
      </c>
      <c r="K113" s="4"/>
      <c r="L113" s="19">
        <v>435</v>
      </c>
      <c r="M113" s="19">
        <v>204</v>
      </c>
      <c r="N113" s="19">
        <v>229</v>
      </c>
      <c r="O113" s="4">
        <f t="shared" si="31"/>
        <v>2</v>
      </c>
      <c r="P113" s="16">
        <f t="shared" si="32"/>
        <v>0.4689655172413793</v>
      </c>
      <c r="Q113" s="16">
        <f t="shared" si="33"/>
        <v>0.52643678160919538</v>
      </c>
      <c r="S113" s="22">
        <f t="shared" si="34"/>
        <v>0.47448275862068967</v>
      </c>
      <c r="T113" s="22">
        <f t="shared" si="24"/>
        <v>0.51708812260536408</v>
      </c>
      <c r="U113" s="21">
        <f t="shared" si="25"/>
        <v>0.53089272030651347</v>
      </c>
      <c r="V113" s="22">
        <f t="shared" si="35"/>
        <v>0.51821839080459764</v>
      </c>
      <c r="W113" s="21">
        <f t="shared" si="26"/>
        <v>0.4771992337164751</v>
      </c>
      <c r="X113" s="22">
        <f t="shared" si="37"/>
        <v>0.46418773946360153</v>
      </c>
      <c r="AB113" s="8">
        <f t="shared" si="27"/>
        <v>1.8112404597701165E-2</v>
      </c>
    </row>
    <row r="114" spans="1:28" ht="15.75">
      <c r="A114" s="15">
        <v>2004</v>
      </c>
      <c r="B114" s="26">
        <v>49124.7</v>
      </c>
      <c r="C114" s="17">
        <f t="shared" si="36"/>
        <v>1.8788671368092362E-2</v>
      </c>
      <c r="E114" s="19">
        <v>100</v>
      </c>
      <c r="F114" s="19">
        <v>48</v>
      </c>
      <c r="G114" s="19">
        <v>51</v>
      </c>
      <c r="H114" s="4">
        <f t="shared" si="28"/>
        <v>1</v>
      </c>
      <c r="I114" s="16">
        <f t="shared" si="29"/>
        <v>0.48</v>
      </c>
      <c r="J114" s="16">
        <f t="shared" si="30"/>
        <v>0.51</v>
      </c>
      <c r="K114" s="4"/>
      <c r="L114" s="19">
        <v>435</v>
      </c>
      <c r="M114" s="19">
        <v>204</v>
      </c>
      <c r="N114" s="19">
        <v>229</v>
      </c>
      <c r="O114" s="4">
        <f t="shared" si="31"/>
        <v>2</v>
      </c>
      <c r="P114" s="16">
        <f t="shared" si="32"/>
        <v>0.4689655172413793</v>
      </c>
      <c r="Q114" s="16">
        <f t="shared" si="33"/>
        <v>0.52643678160919538</v>
      </c>
      <c r="S114" s="22">
        <f t="shared" si="34"/>
        <v>0.47448275862068967</v>
      </c>
      <c r="T114" s="22">
        <f t="shared" si="24"/>
        <v>0.5104636015325672</v>
      </c>
      <c r="U114" s="21">
        <f t="shared" si="25"/>
        <v>0.52875095785440618</v>
      </c>
      <c r="V114" s="22">
        <f t="shared" si="35"/>
        <v>0.51821839080459764</v>
      </c>
      <c r="W114" s="21">
        <f t="shared" si="26"/>
        <v>0.48333716475095784</v>
      </c>
      <c r="X114" s="22">
        <f t="shared" si="37"/>
        <v>0.46617624521072798</v>
      </c>
      <c r="AB114" s="8">
        <f t="shared" si="27"/>
        <v>1.773716781609197E-2</v>
      </c>
    </row>
    <row r="115" spans="1:28" ht="15.75">
      <c r="A115" s="15">
        <v>2005</v>
      </c>
      <c r="B115" s="26">
        <v>50381.3</v>
      </c>
      <c r="C115" s="17">
        <f t="shared" si="36"/>
        <v>1.9998452365971E-2</v>
      </c>
      <c r="E115" s="19">
        <v>100</v>
      </c>
      <c r="F115" s="19">
        <v>44</v>
      </c>
      <c r="G115" s="19">
        <v>55</v>
      </c>
      <c r="H115" s="4">
        <f t="shared" si="28"/>
        <v>1</v>
      </c>
      <c r="I115" s="16">
        <f t="shared" si="29"/>
        <v>0.44</v>
      </c>
      <c r="J115" s="16">
        <f t="shared" si="30"/>
        <v>0.55000000000000004</v>
      </c>
      <c r="K115" s="4"/>
      <c r="L115" s="19">
        <v>435</v>
      </c>
      <c r="M115" s="19">
        <v>202</v>
      </c>
      <c r="N115" s="19">
        <v>231</v>
      </c>
      <c r="O115" s="4">
        <f t="shared" si="31"/>
        <v>2</v>
      </c>
      <c r="P115" s="16">
        <f t="shared" si="32"/>
        <v>0.46436781609195404</v>
      </c>
      <c r="Q115" s="16">
        <f t="shared" si="33"/>
        <v>0.53103448275862064</v>
      </c>
      <c r="S115" s="22">
        <f t="shared" si="34"/>
        <v>0.45218390804597702</v>
      </c>
      <c r="T115" s="22">
        <f t="shared" si="24"/>
        <v>0.50235249042145602</v>
      </c>
      <c r="U115" s="21">
        <f t="shared" si="25"/>
        <v>0.52355938697318016</v>
      </c>
      <c r="V115" s="22">
        <f t="shared" si="35"/>
        <v>0.54051724137931034</v>
      </c>
      <c r="W115" s="21">
        <f t="shared" si="26"/>
        <v>0.49096168582375482</v>
      </c>
      <c r="X115" s="22">
        <f t="shared" si="37"/>
        <v>0.47121455938697321</v>
      </c>
      <c r="AB115" s="8">
        <f t="shared" si="27"/>
        <v>1.6827604597701162E-2</v>
      </c>
    </row>
    <row r="116" spans="1:28" ht="15.75">
      <c r="A116" s="15">
        <v>2006</v>
      </c>
      <c r="B116" s="26">
        <v>51329.9</v>
      </c>
      <c r="C116" s="17">
        <f t="shared" si="36"/>
        <v>2.2246893276329407E-2</v>
      </c>
      <c r="E116" s="19">
        <v>100</v>
      </c>
      <c r="F116" s="19">
        <v>44</v>
      </c>
      <c r="G116" s="19">
        <v>55</v>
      </c>
      <c r="H116" s="4">
        <f t="shared" si="28"/>
        <v>1</v>
      </c>
      <c r="I116" s="16">
        <f t="shared" si="29"/>
        <v>0.44</v>
      </c>
      <c r="J116" s="16">
        <f t="shared" si="30"/>
        <v>0.55000000000000004</v>
      </c>
      <c r="K116" s="4"/>
      <c r="L116" s="19">
        <v>435</v>
      </c>
      <c r="M116" s="19">
        <v>202</v>
      </c>
      <c r="N116" s="19">
        <v>231</v>
      </c>
      <c r="O116" s="4">
        <f t="shared" si="31"/>
        <v>2</v>
      </c>
      <c r="P116" s="16">
        <f t="shared" si="32"/>
        <v>0.46436781609195404</v>
      </c>
      <c r="Q116" s="16">
        <f t="shared" si="33"/>
        <v>0.53103448275862064</v>
      </c>
      <c r="S116" s="22">
        <f t="shared" si="34"/>
        <v>0.45218390804597702</v>
      </c>
      <c r="T116" s="22">
        <f t="shared" si="24"/>
        <v>0.49337164750957857</v>
      </c>
      <c r="U116" s="21">
        <f t="shared" si="25"/>
        <v>0.51708812260536408</v>
      </c>
      <c r="V116" s="22">
        <f t="shared" si="35"/>
        <v>0.54051724137931034</v>
      </c>
      <c r="W116" s="21">
        <f t="shared" si="26"/>
        <v>0.49953256704980847</v>
      </c>
      <c r="X116" s="22">
        <f t="shared" si="37"/>
        <v>0.4771992337164751</v>
      </c>
      <c r="AB116" s="8">
        <f t="shared" si="27"/>
        <v>1.5693839080459793E-2</v>
      </c>
    </row>
    <row r="117" spans="1:28" ht="15.75">
      <c r="A117" s="15">
        <v>2007</v>
      </c>
      <c r="B117" s="26">
        <v>51793.9</v>
      </c>
      <c r="C117" s="17">
        <f t="shared" si="36"/>
        <v>2.1407321286547355E-2</v>
      </c>
      <c r="E117" s="19">
        <v>100</v>
      </c>
      <c r="F117" s="19">
        <v>49</v>
      </c>
      <c r="G117" s="19">
        <v>49</v>
      </c>
      <c r="H117" s="4">
        <f t="shared" si="28"/>
        <v>2</v>
      </c>
      <c r="I117" s="16">
        <f t="shared" si="29"/>
        <v>0.49</v>
      </c>
      <c r="J117" s="16">
        <f t="shared" si="30"/>
        <v>0.49</v>
      </c>
      <c r="K117" s="4"/>
      <c r="L117" s="19">
        <v>435</v>
      </c>
      <c r="M117" s="19">
        <v>233</v>
      </c>
      <c r="N117" s="19">
        <v>202</v>
      </c>
      <c r="O117" s="4">
        <f t="shared" si="31"/>
        <v>0</v>
      </c>
      <c r="P117" s="16">
        <f t="shared" si="32"/>
        <v>0.53563218390804601</v>
      </c>
      <c r="Q117" s="16">
        <f t="shared" si="33"/>
        <v>0.46436781609195404</v>
      </c>
      <c r="S117" s="22">
        <f t="shared" si="34"/>
        <v>0.512816091954023</v>
      </c>
      <c r="T117" s="22">
        <f t="shared" si="24"/>
        <v>0.48843295019157085</v>
      </c>
      <c r="U117" s="21">
        <f t="shared" si="25"/>
        <v>0.5104636015325672</v>
      </c>
      <c r="V117" s="22">
        <f t="shared" si="35"/>
        <v>0.47718390804597699</v>
      </c>
      <c r="W117" s="21">
        <f t="shared" si="26"/>
        <v>0.50388122605363994</v>
      </c>
      <c r="X117" s="22">
        <f t="shared" si="37"/>
        <v>0.48333716475095784</v>
      </c>
      <c r="AB117" s="8">
        <f t="shared" si="27"/>
        <v>1.4533222988505776E-2</v>
      </c>
    </row>
    <row r="118" spans="1:28" ht="15.75">
      <c r="A118" s="15">
        <v>2008</v>
      </c>
      <c r="B118" s="26">
        <v>51239.7</v>
      </c>
      <c r="C118" s="17">
        <f t="shared" si="36"/>
        <v>1.9711932717233576E-2</v>
      </c>
      <c r="E118" s="19">
        <v>100</v>
      </c>
      <c r="F118" s="19">
        <v>50</v>
      </c>
      <c r="G118" s="19">
        <v>49</v>
      </c>
      <c r="H118" s="4">
        <f t="shared" si="28"/>
        <v>1</v>
      </c>
      <c r="I118" s="16">
        <f t="shared" si="29"/>
        <v>0.5</v>
      </c>
      <c r="J118" s="16">
        <f t="shared" si="30"/>
        <v>0.49</v>
      </c>
      <c r="K118" s="4"/>
      <c r="L118" s="19">
        <v>435</v>
      </c>
      <c r="M118" s="19">
        <v>236</v>
      </c>
      <c r="N118" s="19">
        <v>199</v>
      </c>
      <c r="O118" s="4">
        <f t="shared" si="31"/>
        <v>0</v>
      </c>
      <c r="P118" s="16">
        <f t="shared" si="32"/>
        <v>0.54252873563218396</v>
      </c>
      <c r="Q118" s="16">
        <f t="shared" si="33"/>
        <v>0.4574712643678161</v>
      </c>
      <c r="S118" s="22">
        <f t="shared" si="34"/>
        <v>0.52126436781609198</v>
      </c>
      <c r="T118" s="22">
        <f t="shared" si="24"/>
        <v>0.48441379310344818</v>
      </c>
      <c r="U118" s="21">
        <f t="shared" si="25"/>
        <v>0.50235249042145602</v>
      </c>
      <c r="V118" s="22">
        <f t="shared" si="35"/>
        <v>0.47373563218390802</v>
      </c>
      <c r="W118" s="21">
        <f t="shared" si="26"/>
        <v>0.5076436781609196</v>
      </c>
      <c r="X118" s="22">
        <f t="shared" si="37"/>
        <v>0.49096168582375482</v>
      </c>
      <c r="AB118" s="8">
        <f t="shared" si="27"/>
        <v>1.3112156321839097E-2</v>
      </c>
    </row>
    <row r="119" spans="1:28" ht="15.75">
      <c r="A119" s="15">
        <v>2009</v>
      </c>
      <c r="B119" s="26">
        <v>49501.4</v>
      </c>
      <c r="C119" s="17">
        <f t="shared" si="36"/>
        <v>1.5513013839732085E-2</v>
      </c>
      <c r="E119" s="19">
        <v>100</v>
      </c>
      <c r="F119" s="19">
        <v>59</v>
      </c>
      <c r="G119" s="19">
        <v>41</v>
      </c>
      <c r="H119" s="4">
        <f t="shared" si="28"/>
        <v>0</v>
      </c>
      <c r="I119" s="16">
        <f t="shared" si="29"/>
        <v>0.59</v>
      </c>
      <c r="J119" s="16">
        <f t="shared" si="30"/>
        <v>0.41</v>
      </c>
      <c r="K119" s="4"/>
      <c r="L119" s="19">
        <v>435</v>
      </c>
      <c r="M119" s="19">
        <v>256</v>
      </c>
      <c r="N119" s="19">
        <v>178</v>
      </c>
      <c r="O119" s="4">
        <f t="shared" si="31"/>
        <v>1</v>
      </c>
      <c r="P119" s="16">
        <f t="shared" si="32"/>
        <v>0.58850574712643677</v>
      </c>
      <c r="Q119" s="16">
        <f t="shared" si="33"/>
        <v>0.4091954022988506</v>
      </c>
      <c r="S119" s="22">
        <f t="shared" si="34"/>
        <v>0.58925287356321832</v>
      </c>
      <c r="T119" s="22">
        <f t="shared" si="24"/>
        <v>0.48492720306513409</v>
      </c>
      <c r="U119" s="21">
        <f t="shared" si="25"/>
        <v>0.49337164750957857</v>
      </c>
      <c r="V119" s="22">
        <f t="shared" si="35"/>
        <v>0.40959770114942529</v>
      </c>
      <c r="W119" s="21">
        <f t="shared" si="26"/>
        <v>0.50713026819923379</v>
      </c>
      <c r="X119" s="22">
        <f t="shared" si="37"/>
        <v>0.49953256704980847</v>
      </c>
      <c r="AB119" s="8">
        <f t="shared" si="27"/>
        <v>1.1538712643678173E-2</v>
      </c>
    </row>
    <row r="120" spans="1:28" ht="15.75">
      <c r="A120" s="15">
        <v>2010</v>
      </c>
      <c r="B120" s="26">
        <v>50355.4</v>
      </c>
      <c r="C120" s="17">
        <f t="shared" si="36"/>
        <v>1.5678048984095E-2</v>
      </c>
      <c r="E120" s="19">
        <v>100</v>
      </c>
      <c r="F120" s="19">
        <v>59</v>
      </c>
      <c r="G120" s="19">
        <v>41</v>
      </c>
      <c r="H120" s="4">
        <f t="shared" si="28"/>
        <v>0</v>
      </c>
      <c r="I120" s="16">
        <f t="shared" si="29"/>
        <v>0.59</v>
      </c>
      <c r="J120" s="16">
        <f t="shared" si="30"/>
        <v>0.41</v>
      </c>
      <c r="K120" s="4"/>
      <c r="L120" s="19">
        <v>435</v>
      </c>
      <c r="M120" s="19">
        <v>255</v>
      </c>
      <c r="N120" s="19">
        <v>178</v>
      </c>
      <c r="O120" s="4">
        <f t="shared" si="31"/>
        <v>2</v>
      </c>
      <c r="P120" s="16">
        <f t="shared" si="32"/>
        <v>0.58620689655172409</v>
      </c>
      <c r="Q120" s="16">
        <f t="shared" si="33"/>
        <v>0.4091954022988506</v>
      </c>
      <c r="S120" s="22">
        <f t="shared" si="34"/>
        <v>0.58810344827586203</v>
      </c>
      <c r="T120" s="22">
        <f t="shared" si="24"/>
        <v>0.49250191570881224</v>
      </c>
      <c r="U120" s="21">
        <f t="shared" si="25"/>
        <v>0.48843295019157085</v>
      </c>
      <c r="V120" s="22">
        <f t="shared" si="35"/>
        <v>0.40959770114942529</v>
      </c>
      <c r="W120" s="21">
        <f t="shared" si="26"/>
        <v>0.49947892720306519</v>
      </c>
      <c r="X120" s="22">
        <f t="shared" si="37"/>
        <v>0.50388122605363994</v>
      </c>
      <c r="AB120" s="8">
        <f t="shared" si="27"/>
        <v>1.0673452873563222E-2</v>
      </c>
    </row>
    <row r="121" spans="1:28" ht="15.75">
      <c r="A121" s="15">
        <v>2011</v>
      </c>
      <c r="B121" s="26">
        <v>50769.9</v>
      </c>
      <c r="C121" s="17">
        <f t="shared" si="36"/>
        <v>1.4515259011914191E-2</v>
      </c>
      <c r="E121" s="19">
        <v>100</v>
      </c>
      <c r="F121" s="19">
        <v>51</v>
      </c>
      <c r="G121" s="19">
        <v>47</v>
      </c>
      <c r="H121" s="4">
        <f t="shared" si="28"/>
        <v>2</v>
      </c>
      <c r="I121" s="16">
        <f t="shared" si="29"/>
        <v>0.51</v>
      </c>
      <c r="J121" s="16">
        <f t="shared" si="30"/>
        <v>0.47</v>
      </c>
      <c r="K121" s="4"/>
      <c r="L121" s="19">
        <v>435</v>
      </c>
      <c r="M121" s="19">
        <v>193</v>
      </c>
      <c r="N121" s="19">
        <v>242</v>
      </c>
      <c r="O121" s="4">
        <f t="shared" si="31"/>
        <v>0</v>
      </c>
      <c r="P121" s="16">
        <f t="shared" si="32"/>
        <v>0.44367816091954021</v>
      </c>
      <c r="Q121" s="16">
        <f t="shared" si="33"/>
        <v>0.55632183908045973</v>
      </c>
      <c r="S121" s="22">
        <f t="shared" si="34"/>
        <v>0.47683908045977008</v>
      </c>
      <c r="T121" s="22">
        <f t="shared" si="24"/>
        <v>0.49265900383141759</v>
      </c>
      <c r="U121" s="21">
        <f t="shared" si="25"/>
        <v>0.48441379310344818</v>
      </c>
      <c r="V121" s="22">
        <f t="shared" si="35"/>
        <v>0.5131609195402298</v>
      </c>
      <c r="W121" s="21">
        <f t="shared" si="26"/>
        <v>0.4987318007662836</v>
      </c>
      <c r="X121" s="22">
        <f t="shared" si="37"/>
        <v>0.5076436781609196</v>
      </c>
      <c r="AB121" s="8">
        <f t="shared" si="27"/>
        <v>9.9692965517241272E-3</v>
      </c>
    </row>
    <row r="122" spans="1:28" ht="15.75">
      <c r="A122" s="15">
        <v>2012</v>
      </c>
      <c r="B122" s="26">
        <v>51548</v>
      </c>
      <c r="C122" s="17">
        <f t="shared" si="36"/>
        <v>1.3410826130435189E-2</v>
      </c>
      <c r="E122" s="19">
        <v>100</v>
      </c>
      <c r="F122" s="19">
        <v>51</v>
      </c>
      <c r="G122" s="19">
        <v>47</v>
      </c>
      <c r="H122" s="4">
        <f t="shared" si="28"/>
        <v>2</v>
      </c>
      <c r="I122" s="16">
        <f t="shared" si="29"/>
        <v>0.51</v>
      </c>
      <c r="J122" s="16">
        <f t="shared" si="30"/>
        <v>0.47</v>
      </c>
      <c r="K122" s="4"/>
      <c r="L122" s="19">
        <v>435</v>
      </c>
      <c r="M122" s="19">
        <v>193</v>
      </c>
      <c r="N122" s="19">
        <v>242</v>
      </c>
      <c r="O122" s="4">
        <f t="shared" si="31"/>
        <v>0</v>
      </c>
      <c r="P122" s="16">
        <f t="shared" si="32"/>
        <v>0.44367816091954021</v>
      </c>
      <c r="Q122" s="16">
        <f t="shared" si="33"/>
        <v>0.55632183908045973</v>
      </c>
      <c r="S122" s="22">
        <f t="shared" si="34"/>
        <v>0.47683908045977008</v>
      </c>
      <c r="T122" s="22">
        <f t="shared" si="24"/>
        <v>0.49358620689655175</v>
      </c>
      <c r="U122" s="21">
        <f t="shared" si="25"/>
        <v>0.48492720306513409</v>
      </c>
      <c r="V122" s="22">
        <f t="shared" si="35"/>
        <v>0.5131609195402298</v>
      </c>
      <c r="W122" s="21">
        <f t="shared" si="26"/>
        <v>0.49829118773946368</v>
      </c>
      <c r="X122" s="22">
        <f t="shared" si="37"/>
        <v>0.50713026819923379</v>
      </c>
      <c r="AB122" s="8">
        <f t="shared" si="27"/>
        <v>1.0059245977011494E-2</v>
      </c>
    </row>
    <row r="123" spans="1:28" ht="15.75">
      <c r="A123" s="15">
        <v>2013</v>
      </c>
      <c r="B123" s="26">
        <v>52141.7</v>
      </c>
      <c r="C123" s="17">
        <f t="shared" si="36"/>
        <v>1.2009900402385495E-2</v>
      </c>
      <c r="E123" s="19">
        <v>100</v>
      </c>
      <c r="F123" s="19">
        <v>54</v>
      </c>
      <c r="G123" s="19">
        <v>45</v>
      </c>
      <c r="H123" s="4">
        <f t="shared" si="28"/>
        <v>1</v>
      </c>
      <c r="I123" s="16">
        <f t="shared" si="29"/>
        <v>0.54</v>
      </c>
      <c r="J123" s="16">
        <f t="shared" si="30"/>
        <v>0.45</v>
      </c>
      <c r="K123" s="4"/>
      <c r="L123" s="19">
        <v>435</v>
      </c>
      <c r="M123" s="19">
        <v>201</v>
      </c>
      <c r="N123" s="19">
        <v>234</v>
      </c>
      <c r="O123" s="4">
        <f t="shared" si="31"/>
        <v>0</v>
      </c>
      <c r="P123" s="16">
        <f t="shared" si="32"/>
        <v>0.46206896551724136</v>
      </c>
      <c r="Q123" s="16">
        <f t="shared" si="33"/>
        <v>0.53793103448275859</v>
      </c>
      <c r="S123" s="22">
        <f t="shared" si="34"/>
        <v>0.50103448275862073</v>
      </c>
      <c r="T123" s="22">
        <f t="shared" si="24"/>
        <v>0.49612643678160917</v>
      </c>
      <c r="U123" s="21">
        <f t="shared" si="25"/>
        <v>0.49250191570881224</v>
      </c>
      <c r="V123" s="22">
        <f t="shared" si="35"/>
        <v>0.49396551724137927</v>
      </c>
      <c r="W123" s="21">
        <f t="shared" si="26"/>
        <v>0.49657088122605358</v>
      </c>
      <c r="X123" s="22">
        <f t="shared" si="37"/>
        <v>0.49947892720306519</v>
      </c>
      <c r="AB123" s="8">
        <f t="shared" si="27"/>
        <v>1.1386335632183914E-2</v>
      </c>
    </row>
    <row r="124" spans="1:28" ht="15.75">
      <c r="A124" s="15">
        <v>2014</v>
      </c>
      <c r="B124" s="26">
        <v>53077.1</v>
      </c>
      <c r="C124" s="17">
        <f t="shared" si="36"/>
        <v>1.084815957816705E-2</v>
      </c>
      <c r="E124" s="19">
        <v>100</v>
      </c>
      <c r="F124" s="19">
        <v>54</v>
      </c>
      <c r="G124" s="19">
        <v>45</v>
      </c>
      <c r="H124" s="4">
        <f t="shared" si="28"/>
        <v>1</v>
      </c>
      <c r="I124" s="16">
        <f t="shared" si="29"/>
        <v>0.54</v>
      </c>
      <c r="J124" s="16">
        <f t="shared" si="30"/>
        <v>0.45</v>
      </c>
      <c r="K124" s="4"/>
      <c r="L124" s="19">
        <v>435</v>
      </c>
      <c r="M124" s="19">
        <v>201</v>
      </c>
      <c r="N124" s="19">
        <v>234</v>
      </c>
      <c r="O124" s="4">
        <f t="shared" si="31"/>
        <v>0</v>
      </c>
      <c r="P124" s="16">
        <f t="shared" si="32"/>
        <v>0.46206896551724136</v>
      </c>
      <c r="Q124" s="16">
        <f t="shared" si="33"/>
        <v>0.53793103448275859</v>
      </c>
      <c r="S124" s="22">
        <f t="shared" si="34"/>
        <v>0.50103448275862073</v>
      </c>
      <c r="T124" s="22">
        <f t="shared" si="24"/>
        <v>0.49836015325670496</v>
      </c>
      <c r="U124" s="21">
        <f t="shared" si="25"/>
        <v>0.49265900383141759</v>
      </c>
      <c r="V124" s="22">
        <f t="shared" si="35"/>
        <v>0.49396551724137927</v>
      </c>
      <c r="W124" s="21">
        <f t="shared" si="26"/>
        <v>0.49508045977011494</v>
      </c>
      <c r="X124" s="22">
        <f t="shared" si="37"/>
        <v>0.4987318007662836</v>
      </c>
      <c r="AB124" s="8">
        <f t="shared" si="27"/>
        <v>1.141385747126436E-2</v>
      </c>
    </row>
    <row r="125" spans="1:28" ht="15.75">
      <c r="A125" s="15">
        <v>2015</v>
      </c>
      <c r="B125" s="26">
        <v>54231.3</v>
      </c>
      <c r="C125" s="17">
        <f t="shared" si="36"/>
        <v>1.0309084900715667E-2</v>
      </c>
      <c r="E125" s="19">
        <v>100</v>
      </c>
      <c r="F125" s="19">
        <v>44</v>
      </c>
      <c r="G125" s="19">
        <v>54</v>
      </c>
      <c r="H125" s="4">
        <f t="shared" si="28"/>
        <v>2</v>
      </c>
      <c r="I125" s="16">
        <f t="shared" si="29"/>
        <v>0.44</v>
      </c>
      <c r="J125" s="16">
        <f t="shared" si="30"/>
        <v>0.54</v>
      </c>
      <c r="K125" s="4"/>
      <c r="L125" s="19">
        <v>435</v>
      </c>
      <c r="M125" s="19">
        <v>188</v>
      </c>
      <c r="N125" s="19">
        <v>246</v>
      </c>
      <c r="O125" s="4">
        <f t="shared" si="31"/>
        <v>1</v>
      </c>
      <c r="P125" s="16">
        <f t="shared" si="32"/>
        <v>0.43218390804597701</v>
      </c>
      <c r="Q125" s="16">
        <f t="shared" si="33"/>
        <v>0.56551724137931036</v>
      </c>
      <c r="S125" s="22">
        <f t="shared" si="34"/>
        <v>0.4360919540229885</v>
      </c>
      <c r="T125" s="22">
        <f t="shared" si="24"/>
        <v>0.49626436781609196</v>
      </c>
      <c r="U125" s="21">
        <f t="shared" si="25"/>
        <v>0.49358620689655175</v>
      </c>
      <c r="V125" s="22">
        <f t="shared" si="35"/>
        <v>0.5527586206896552</v>
      </c>
      <c r="W125" s="21">
        <f t="shared" si="26"/>
        <v>0.4975095785440613</v>
      </c>
      <c r="X125" s="22">
        <f t="shared" si="37"/>
        <v>0.49829118773946368</v>
      </c>
      <c r="AB125" s="8">
        <f t="shared" si="27"/>
        <v>1.1576303448275871E-2</v>
      </c>
    </row>
    <row r="126" spans="1:28" ht="15.75">
      <c r="A126" s="15">
        <v>2016</v>
      </c>
      <c r="B126" s="26">
        <v>54732.9</v>
      </c>
      <c r="C126" s="17">
        <f t="shared" si="36"/>
        <v>1.0931126029093274E-2</v>
      </c>
      <c r="E126" s="19">
        <v>100</v>
      </c>
      <c r="F126" s="19">
        <v>44</v>
      </c>
      <c r="G126" s="19">
        <v>54</v>
      </c>
      <c r="H126" s="4">
        <f t="shared" si="28"/>
        <v>2</v>
      </c>
      <c r="I126" s="16">
        <f t="shared" si="29"/>
        <v>0.44</v>
      </c>
      <c r="J126" s="16">
        <f t="shared" si="30"/>
        <v>0.54</v>
      </c>
      <c r="K126" s="4"/>
      <c r="L126" s="19">
        <v>435</v>
      </c>
      <c r="M126" s="19">
        <v>188</v>
      </c>
      <c r="N126" s="19">
        <v>246</v>
      </c>
      <c r="O126" s="4">
        <f t="shared" si="31"/>
        <v>1</v>
      </c>
      <c r="P126" s="16">
        <f t="shared" si="32"/>
        <v>0.43218390804597701</v>
      </c>
      <c r="Q126" s="16">
        <f t="shared" si="33"/>
        <v>0.56551724137931036</v>
      </c>
      <c r="S126" s="22">
        <f t="shared" si="34"/>
        <v>0.4360919540229885</v>
      </c>
      <c r="T126" s="22">
        <f t="shared" si="24"/>
        <v>0.49242528735632185</v>
      </c>
      <c r="U126" s="21">
        <f t="shared" si="25"/>
        <v>0.49612643678160917</v>
      </c>
      <c r="V126" s="22">
        <f t="shared" si="35"/>
        <v>0.5527586206896552</v>
      </c>
      <c r="W126" s="21">
        <f t="shared" si="26"/>
        <v>0.50075862068965515</v>
      </c>
      <c r="X126" s="22">
        <f t="shared" si="37"/>
        <v>0.49657088122605358</v>
      </c>
      <c r="AB126" s="8">
        <f t="shared" si="27"/>
        <v>1.202135172413793E-2</v>
      </c>
    </row>
    <row r="127" spans="1:28" ht="15.75">
      <c r="A127" s="15">
        <v>2017</v>
      </c>
      <c r="B127" s="26">
        <v>55679.5</v>
      </c>
      <c r="C127" s="17">
        <f t="shared" si="36"/>
        <v>1.1565148327176191E-2</v>
      </c>
      <c r="E127" s="19">
        <v>100</v>
      </c>
      <c r="F127" s="19">
        <v>46</v>
      </c>
      <c r="G127" s="19">
        <v>52</v>
      </c>
      <c r="H127" s="4">
        <f t="shared" si="28"/>
        <v>2</v>
      </c>
      <c r="I127" s="16">
        <f t="shared" si="29"/>
        <v>0.46</v>
      </c>
      <c r="J127" s="16">
        <f t="shared" si="30"/>
        <v>0.52</v>
      </c>
      <c r="K127" s="4"/>
      <c r="L127" s="19">
        <v>435</v>
      </c>
      <c r="M127" s="19">
        <v>194</v>
      </c>
      <c r="N127" s="19">
        <v>241</v>
      </c>
      <c r="O127" s="4">
        <f t="shared" si="31"/>
        <v>0</v>
      </c>
      <c r="P127" s="16">
        <f t="shared" si="32"/>
        <v>0.4459770114942529</v>
      </c>
      <c r="Q127" s="16">
        <f t="shared" si="33"/>
        <v>0.55402298850574716</v>
      </c>
      <c r="S127" s="22">
        <f t="shared" si="34"/>
        <v>0.45298850574712646</v>
      </c>
      <c r="T127" s="22">
        <f t="shared" si="24"/>
        <v>0.48971264367816097</v>
      </c>
      <c r="U127" s="21">
        <f t="shared" si="25"/>
        <v>0.49836015325670496</v>
      </c>
      <c r="V127" s="22">
        <f t="shared" si="35"/>
        <v>0.53701149425287364</v>
      </c>
      <c r="W127" s="21">
        <f t="shared" si="26"/>
        <v>0.50295785440613039</v>
      </c>
      <c r="X127" s="22">
        <f t="shared" si="37"/>
        <v>0.49508045977011494</v>
      </c>
      <c r="AB127" s="8">
        <f t="shared" si="27"/>
        <v>1.2412698850574708E-2</v>
      </c>
    </row>
    <row r="128" spans="1:28" ht="15.75">
      <c r="A128" s="15">
        <v>2018</v>
      </c>
      <c r="B128" s="26">
        <v>57006.400000000001</v>
      </c>
      <c r="C128" s="17">
        <f t="shared" si="36"/>
        <v>1.1874004381843852E-2</v>
      </c>
      <c r="E128" s="19">
        <v>100</v>
      </c>
      <c r="F128" s="19">
        <v>47</v>
      </c>
      <c r="G128" s="19">
        <v>51</v>
      </c>
      <c r="H128" s="4">
        <f t="shared" si="28"/>
        <v>2</v>
      </c>
      <c r="I128" s="16">
        <f t="shared" si="29"/>
        <v>0.47</v>
      </c>
      <c r="J128" s="16">
        <f t="shared" si="30"/>
        <v>0.51</v>
      </c>
      <c r="K128" s="4"/>
      <c r="L128" s="19">
        <v>435</v>
      </c>
      <c r="M128" s="19">
        <v>194</v>
      </c>
      <c r="N128" s="19">
        <v>241</v>
      </c>
      <c r="O128" s="4">
        <f t="shared" si="31"/>
        <v>0</v>
      </c>
      <c r="P128" s="16">
        <f t="shared" si="32"/>
        <v>0.4459770114942529</v>
      </c>
      <c r="Q128" s="16">
        <f t="shared" si="33"/>
        <v>0.55402298850574716</v>
      </c>
      <c r="S128" s="22">
        <f t="shared" si="34"/>
        <v>0.45798850574712646</v>
      </c>
      <c r="T128" s="22">
        <f t="shared" si="24"/>
        <v>0.48861302681992336</v>
      </c>
      <c r="U128" s="21">
        <f t="shared" si="25"/>
        <v>0.49626436781609196</v>
      </c>
      <c r="V128" s="22">
        <f t="shared" si="35"/>
        <v>0.53201149425287353</v>
      </c>
      <c r="W128" s="21">
        <f t="shared" si="26"/>
        <v>0.50387739463601533</v>
      </c>
      <c r="X128" s="22">
        <f t="shared" si="37"/>
        <v>0.4975095785440613</v>
      </c>
      <c r="AB128" s="8">
        <f t="shared" si="27"/>
        <v>1.2045517241379311E-2</v>
      </c>
    </row>
    <row r="129" spans="1:28" ht="15.75">
      <c r="A129" s="15">
        <v>2019</v>
      </c>
      <c r="B129" s="26">
        <v>58056.4</v>
      </c>
      <c r="C129" s="17">
        <f t="shared" si="36"/>
        <v>1.1199111654052475E-2</v>
      </c>
      <c r="E129" s="19">
        <v>100</v>
      </c>
      <c r="F129" s="19">
        <v>45</v>
      </c>
      <c r="G129" s="19">
        <v>53</v>
      </c>
      <c r="H129" s="4">
        <f t="shared" si="28"/>
        <v>2</v>
      </c>
      <c r="I129" s="16">
        <f t="shared" si="29"/>
        <v>0.45</v>
      </c>
      <c r="J129" s="16">
        <f t="shared" si="30"/>
        <v>0.53</v>
      </c>
      <c r="K129" s="4"/>
      <c r="L129" s="19">
        <v>435</v>
      </c>
      <c r="M129" s="19">
        <v>235</v>
      </c>
      <c r="N129" s="19">
        <v>198</v>
      </c>
      <c r="O129" s="4">
        <f t="shared" si="31"/>
        <v>2</v>
      </c>
      <c r="P129" s="16">
        <f t="shared" si="32"/>
        <v>0.54022988505747127</v>
      </c>
      <c r="Q129" s="16">
        <f t="shared" si="33"/>
        <v>0.45517241379310347</v>
      </c>
      <c r="S129" s="22">
        <f t="shared" si="34"/>
        <v>0.49511494252873567</v>
      </c>
      <c r="T129" s="22">
        <f t="shared" si="24"/>
        <v>0.48998850574712643</v>
      </c>
      <c r="U129" s="21">
        <f t="shared" si="25"/>
        <v>0.49242528735632185</v>
      </c>
      <c r="V129" s="22">
        <f t="shared" si="35"/>
        <v>0.49258620689655175</v>
      </c>
      <c r="W129" s="21">
        <f t="shared" si="26"/>
        <v>0.5021685823754789</v>
      </c>
      <c r="X129" s="22">
        <f t="shared" si="37"/>
        <v>0.50075862068965515</v>
      </c>
      <c r="AB129" s="8">
        <f t="shared" si="27"/>
        <v>1.1372910344827597E-2</v>
      </c>
    </row>
    <row r="130" spans="1:28" ht="15.75">
      <c r="A130" s="15">
        <v>2020</v>
      </c>
      <c r="B130" s="27">
        <v>55374.7</v>
      </c>
      <c r="C130" s="18">
        <f t="shared" si="36"/>
        <v>6.3200703105223749E-3</v>
      </c>
      <c r="E130" s="19">
        <v>100</v>
      </c>
      <c r="F130" s="19">
        <v>45</v>
      </c>
      <c r="G130" s="19">
        <v>53</v>
      </c>
      <c r="H130" s="4">
        <f t="shared" si="28"/>
        <v>2</v>
      </c>
      <c r="I130" s="16">
        <f t="shared" si="29"/>
        <v>0.45</v>
      </c>
      <c r="J130" s="16">
        <f t="shared" si="30"/>
        <v>0.53</v>
      </c>
      <c r="K130" s="4"/>
      <c r="L130" s="19">
        <v>435</v>
      </c>
      <c r="M130" s="19">
        <v>235</v>
      </c>
      <c r="N130" s="19">
        <v>198</v>
      </c>
      <c r="O130" s="4">
        <f t="shared" si="31"/>
        <v>2</v>
      </c>
      <c r="P130" s="16">
        <f t="shared" si="32"/>
        <v>0.54022988505747127</v>
      </c>
      <c r="Q130" s="16">
        <f t="shared" si="33"/>
        <v>0.45517241379310347</v>
      </c>
      <c r="S130" s="22">
        <f t="shared" si="34"/>
        <v>0.49511494252873567</v>
      </c>
      <c r="T130" s="22">
        <f t="shared" si="24"/>
        <v>0.49285057471264371</v>
      </c>
      <c r="U130" s="21">
        <f t="shared" si="25"/>
        <v>0.48971264367816097</v>
      </c>
      <c r="V130" s="22">
        <f t="shared" si="35"/>
        <v>0.49258620689655175</v>
      </c>
      <c r="W130" s="21">
        <f t="shared" si="26"/>
        <v>0.49897318007662839</v>
      </c>
      <c r="X130" s="22">
        <f t="shared" si="37"/>
        <v>0.50295785440613039</v>
      </c>
      <c r="AB130" s="8">
        <f t="shared" si="27"/>
        <v>1.0897655172413812E-2</v>
      </c>
    </row>
    <row r="131" spans="1:28" ht="15.75">
      <c r="A131" s="23">
        <v>2021</v>
      </c>
      <c r="B131" s="20" t="s">
        <v>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21">
        <f t="shared" si="25"/>
        <v>0.48861302681992336</v>
      </c>
      <c r="W131" s="4"/>
      <c r="X131" s="22">
        <f t="shared" si="37"/>
        <v>0.50387739463601533</v>
      </c>
      <c r="AB131" s="8">
        <f t="shared" si="27"/>
        <v>1.0705002298850574E-2</v>
      </c>
    </row>
    <row r="132" spans="1:28" ht="15.75">
      <c r="A132" s="15">
        <v>2022</v>
      </c>
      <c r="U132" s="21">
        <f t="shared" si="25"/>
        <v>0.48998850574712643</v>
      </c>
      <c r="X132" s="22">
        <f t="shared" si="37"/>
        <v>0.5021685823754789</v>
      </c>
      <c r="AB132" s="8">
        <f t="shared" si="27"/>
        <v>1.094598620689656E-2</v>
      </c>
    </row>
    <row r="133" spans="1:28" ht="15.75">
      <c r="A133" s="15">
        <v>2023</v>
      </c>
      <c r="U133" s="21">
        <f t="shared" si="25"/>
        <v>0.49285057471264371</v>
      </c>
      <c r="X133" s="22">
        <f t="shared" si="37"/>
        <v>0.49897318007662839</v>
      </c>
      <c r="AB133" s="8">
        <f t="shared" si="27"/>
        <v>1.144742068965518E-2</v>
      </c>
    </row>
    <row r="134" spans="1:28" ht="15.75">
      <c r="A134" s="15">
        <v>2024</v>
      </c>
    </row>
    <row r="135" spans="1:28" ht="15.75">
      <c r="A135" s="15">
        <v>2025</v>
      </c>
    </row>
  </sheetData>
  <mergeCells count="1">
    <mergeCell ref="A1:A2"/>
  </mergeCells>
  <hyperlinks>
    <hyperlink ref="A6" r:id="rId1"/>
    <hyperlink ref="A8" r:id="rId2"/>
    <hyperlink ref="B10:B129" r:id="rId3" display="http://www.measuringworth.org/usgdp/"/>
    <hyperlink ref="E1" r:id="rId4"/>
    <hyperlink ref="E4" r:id="rId5"/>
    <hyperlink ref="L1" r:id="rId6"/>
    <hyperlink ref="S1" r:id="rId7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2020-08-20T22:49:50Z</dcterms:created>
  <dcterms:modified xsi:type="dcterms:W3CDTF">2020-08-24T19:14:33Z</dcterms:modified>
</cp:coreProperties>
</file>